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45" windowWidth="13230" windowHeight="8280"/>
  </bookViews>
  <sheets>
    <sheet name="OVERVIEW" sheetId="4" r:id="rId1"/>
    <sheet name="BI-Weekly" sheetId="2" r:id="rId2"/>
    <sheet name="MONTHLY" sheetId="1" r:id="rId3"/>
    <sheet name="YEARLY" sheetId="3" r:id="rId4"/>
  </sheets>
  <definedNames>
    <definedName name="_xlnm.Print_Area" localSheetId="2">MONTHLY!$B$1:$J$65</definedName>
  </definedNames>
  <calcPr calcId="125725"/>
</workbook>
</file>

<file path=xl/calcChain.xml><?xml version="1.0" encoding="utf-8"?>
<calcChain xmlns="http://schemas.openxmlformats.org/spreadsheetml/2006/main">
  <c r="C14" i="2"/>
  <c r="C10"/>
  <c r="C6"/>
  <c r="G36"/>
  <c r="D53" i="4"/>
  <c r="I41"/>
  <c r="D41"/>
  <c r="B88" i="3"/>
  <c r="C88"/>
  <c r="D88"/>
  <c r="E88"/>
  <c r="F88"/>
  <c r="G88"/>
  <c r="H88"/>
  <c r="I88"/>
  <c r="J88"/>
  <c r="K88"/>
  <c r="L88"/>
  <c r="M88"/>
  <c r="B81"/>
  <c r="C81"/>
  <c r="D81"/>
  <c r="E81"/>
  <c r="F81"/>
  <c r="G81"/>
  <c r="H81"/>
  <c r="I81"/>
  <c r="J81"/>
  <c r="K81"/>
  <c r="L81"/>
  <c r="M81"/>
  <c r="B65"/>
  <c r="C65"/>
  <c r="D65"/>
  <c r="E65"/>
  <c r="F65"/>
  <c r="G65"/>
  <c r="H65"/>
  <c r="I65"/>
  <c r="J65"/>
  <c r="K65"/>
  <c r="L65"/>
  <c r="M65"/>
  <c r="B51"/>
  <c r="C51"/>
  <c r="D51"/>
  <c r="E51"/>
  <c r="F51"/>
  <c r="G51"/>
  <c r="H51"/>
  <c r="I51"/>
  <c r="J51"/>
  <c r="K51"/>
  <c r="L51"/>
  <c r="M51"/>
  <c r="B42"/>
  <c r="C42"/>
  <c r="D42"/>
  <c r="E42"/>
  <c r="F42"/>
  <c r="G42"/>
  <c r="H42"/>
  <c r="I42"/>
  <c r="J42"/>
  <c r="K42"/>
  <c r="L42"/>
  <c r="M42"/>
  <c r="K41" i="4" l="1"/>
  <c r="B36" i="3"/>
  <c r="C36"/>
  <c r="D36"/>
  <c r="E36"/>
  <c r="F36"/>
  <c r="G36"/>
  <c r="H36"/>
  <c r="I36"/>
  <c r="J36"/>
  <c r="J3" s="1"/>
  <c r="K36"/>
  <c r="L36"/>
  <c r="M36"/>
  <c r="B28"/>
  <c r="C28"/>
  <c r="C3" s="1"/>
  <c r="D28"/>
  <c r="E28"/>
  <c r="F28"/>
  <c r="G28"/>
  <c r="H28"/>
  <c r="H3" s="1"/>
  <c r="I28"/>
  <c r="J28"/>
  <c r="K28"/>
  <c r="L28"/>
  <c r="L3" s="1"/>
  <c r="M28"/>
  <c r="B20"/>
  <c r="C20"/>
  <c r="D20"/>
  <c r="E20"/>
  <c r="F20"/>
  <c r="G20"/>
  <c r="H20"/>
  <c r="I20"/>
  <c r="J20"/>
  <c r="K20"/>
  <c r="L20"/>
  <c r="M20"/>
  <c r="B9"/>
  <c r="C9"/>
  <c r="D9"/>
  <c r="E9"/>
  <c r="F9"/>
  <c r="G9"/>
  <c r="H9"/>
  <c r="I9"/>
  <c r="J9"/>
  <c r="K9"/>
  <c r="L9"/>
  <c r="M9"/>
  <c r="G25" i="2"/>
  <c r="G43"/>
  <c r="G50"/>
  <c r="G65"/>
  <c r="G58"/>
  <c r="C68"/>
  <c r="C58"/>
  <c r="D13"/>
  <c r="D14" s="1"/>
  <c r="I12" i="4"/>
  <c r="J12" s="1"/>
  <c r="I13"/>
  <c r="J13" s="1"/>
  <c r="I14"/>
  <c r="J14" s="1"/>
  <c r="I15"/>
  <c r="J15" s="1"/>
  <c r="I16"/>
  <c r="J16" s="1"/>
  <c r="I17"/>
  <c r="J17" s="1"/>
  <c r="I11"/>
  <c r="J11" s="1"/>
  <c r="G12"/>
  <c r="G13"/>
  <c r="G14"/>
  <c r="G15"/>
  <c r="G16"/>
  <c r="G17"/>
  <c r="G11"/>
  <c r="F18"/>
  <c r="E18"/>
  <c r="D18"/>
  <c r="G6"/>
  <c r="G5" s="1"/>
  <c r="G2"/>
  <c r="D6"/>
  <c r="G3" s="1"/>
  <c r="C50" i="2"/>
  <c r="C43"/>
  <c r="C36"/>
  <c r="C26"/>
  <c r="M91" i="3"/>
  <c r="L91"/>
  <c r="K91"/>
  <c r="J91"/>
  <c r="I91"/>
  <c r="H91"/>
  <c r="G91"/>
  <c r="F91"/>
  <c r="E91"/>
  <c r="D91"/>
  <c r="C91"/>
  <c r="B91"/>
  <c r="N90"/>
  <c r="N91" s="1"/>
  <c r="N87"/>
  <c r="N86"/>
  <c r="N85"/>
  <c r="N84"/>
  <c r="N83"/>
  <c r="N80"/>
  <c r="N79"/>
  <c r="N78"/>
  <c r="N77"/>
  <c r="N76"/>
  <c r="N81" s="1"/>
  <c r="M74"/>
  <c r="L74"/>
  <c r="K74"/>
  <c r="J74"/>
  <c r="I74"/>
  <c r="H74"/>
  <c r="G74"/>
  <c r="F74"/>
  <c r="E74"/>
  <c r="D74"/>
  <c r="C74"/>
  <c r="B74"/>
  <c r="N73"/>
  <c r="N72"/>
  <c r="N71"/>
  <c r="N70"/>
  <c r="N69"/>
  <c r="N68"/>
  <c r="N67"/>
  <c r="N74" s="1"/>
  <c r="N64"/>
  <c r="N63"/>
  <c r="N62"/>
  <c r="N61"/>
  <c r="N65" s="1"/>
  <c r="M59"/>
  <c r="L59"/>
  <c r="K59"/>
  <c r="J59"/>
  <c r="I59"/>
  <c r="H59"/>
  <c r="G59"/>
  <c r="F59"/>
  <c r="E59"/>
  <c r="D59"/>
  <c r="C59"/>
  <c r="B59"/>
  <c r="N58"/>
  <c r="N57"/>
  <c r="N56"/>
  <c r="N55"/>
  <c r="N54"/>
  <c r="N53"/>
  <c r="N59" s="1"/>
  <c r="N50"/>
  <c r="N49"/>
  <c r="N48"/>
  <c r="N47"/>
  <c r="N46"/>
  <c r="N45"/>
  <c r="N44"/>
  <c r="N41"/>
  <c r="N40"/>
  <c r="N39"/>
  <c r="N38"/>
  <c r="N35"/>
  <c r="N34"/>
  <c r="N33"/>
  <c r="N32"/>
  <c r="N31"/>
  <c r="N30"/>
  <c r="N27"/>
  <c r="N26"/>
  <c r="N25"/>
  <c r="N24"/>
  <c r="N23"/>
  <c r="N22"/>
  <c r="M3"/>
  <c r="M4" s="1"/>
  <c r="K3"/>
  <c r="K4" s="1"/>
  <c r="I3"/>
  <c r="I4" s="1"/>
  <c r="G3"/>
  <c r="G4" s="1"/>
  <c r="E3"/>
  <c r="E4" s="1"/>
  <c r="N19"/>
  <c r="N18"/>
  <c r="N17"/>
  <c r="N16"/>
  <c r="N15"/>
  <c r="N14"/>
  <c r="N13"/>
  <c r="N12"/>
  <c r="N8"/>
  <c r="N7"/>
  <c r="N6"/>
  <c r="F3"/>
  <c r="B3"/>
  <c r="N88" l="1"/>
  <c r="N51"/>
  <c r="N42"/>
  <c r="L4"/>
  <c r="H4"/>
  <c r="J4"/>
  <c r="C4"/>
  <c r="N9"/>
  <c r="D3"/>
  <c r="D4" s="1"/>
  <c r="N28"/>
  <c r="N36"/>
  <c r="N20"/>
  <c r="F4"/>
  <c r="G4" i="4"/>
  <c r="B4" i="3"/>
  <c r="N3" l="1"/>
  <c r="N4"/>
  <c r="D9" i="2"/>
  <c r="D10" s="1"/>
  <c r="D5"/>
  <c r="D6" s="1"/>
  <c r="I32" i="1"/>
  <c r="H32"/>
  <c r="I23"/>
  <c r="H23"/>
  <c r="J20"/>
  <c r="C24"/>
  <c r="C34"/>
  <c r="C41"/>
  <c r="C47"/>
  <c r="C55"/>
  <c r="C65"/>
  <c r="H39"/>
  <c r="H45"/>
  <c r="H51"/>
  <c r="H58"/>
  <c r="J26"/>
  <c r="J27"/>
  <c r="J28"/>
  <c r="J29"/>
  <c r="J30"/>
  <c r="J31"/>
  <c r="E11"/>
  <c r="D24"/>
  <c r="D34"/>
  <c r="D41"/>
  <c r="D47"/>
  <c r="D55"/>
  <c r="D65"/>
  <c r="I39"/>
  <c r="I45"/>
  <c r="I51"/>
  <c r="I58"/>
  <c r="J48"/>
  <c r="J49"/>
  <c r="J50"/>
  <c r="J22"/>
  <c r="J14"/>
  <c r="J15"/>
  <c r="J16"/>
  <c r="J17"/>
  <c r="J18"/>
  <c r="J19"/>
  <c r="J21"/>
  <c r="J54"/>
  <c r="J55"/>
  <c r="J56"/>
  <c r="J57"/>
  <c r="E14"/>
  <c r="E15"/>
  <c r="E16"/>
  <c r="E17"/>
  <c r="E18"/>
  <c r="E19"/>
  <c r="E20"/>
  <c r="E21"/>
  <c r="E22"/>
  <c r="E23"/>
  <c r="E27"/>
  <c r="E28"/>
  <c r="E29"/>
  <c r="E30"/>
  <c r="E31"/>
  <c r="E32"/>
  <c r="E33"/>
  <c r="E37"/>
  <c r="E38"/>
  <c r="E39"/>
  <c r="E40"/>
  <c r="E44"/>
  <c r="E45"/>
  <c r="E46"/>
  <c r="E50"/>
  <c r="E51"/>
  <c r="E52"/>
  <c r="E53"/>
  <c r="E54"/>
  <c r="E58"/>
  <c r="E59"/>
  <c r="E60"/>
  <c r="E61"/>
  <c r="E62"/>
  <c r="E63"/>
  <c r="E64"/>
  <c r="J35"/>
  <c r="J36"/>
  <c r="J37"/>
  <c r="J38"/>
  <c r="J42"/>
  <c r="J43"/>
  <c r="J44"/>
  <c r="E7"/>
  <c r="J51" l="1"/>
  <c r="E34"/>
  <c r="J60"/>
  <c r="J5" s="1"/>
  <c r="J39"/>
  <c r="E24"/>
  <c r="J23"/>
  <c r="E65"/>
  <c r="E47"/>
  <c r="J58"/>
  <c r="E55"/>
  <c r="E41"/>
  <c r="J32"/>
  <c r="J45"/>
  <c r="J62"/>
  <c r="J7" s="1"/>
  <c r="J64" l="1"/>
  <c r="J9"/>
</calcChain>
</file>

<file path=xl/sharedStrings.xml><?xml version="1.0" encoding="utf-8"?>
<sst xmlns="http://schemas.openxmlformats.org/spreadsheetml/2006/main" count="596" uniqueCount="281">
  <si>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</si>
  <si>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</si>
  <si>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</si>
  <si>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</si>
  <si>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</si>
  <si>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</si>
  <si>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</si>
  <si>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</si>
  <si>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</si>
  <si>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</si>
  <si>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</si>
  <si>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</si>
  <si>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</si>
  <si>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</si>
  <si>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</si>
  <si>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</si>
  <si>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</si>
  <si>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</si>
  <si>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</si>
  <si>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</si>
  <si>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</si>
  <si>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</si>
  <si>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</si>
  <si>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</si>
  <si>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</si>
  <si>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</si>
  <si>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</si>
  <si>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</si>
  <si>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</si>
  <si>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Movies</t>
  </si>
  <si>
    <t>Concerts</t>
  </si>
  <si>
    <t>Dry cleaning</t>
  </si>
  <si>
    <t>Personal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</si>
  <si>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</si>
  <si>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</si>
  <si>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</si>
  <si>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</si>
  <si>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</si>
  <si>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</si>
  <si>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</si>
  <si>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</si>
  <si>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</si>
  <si>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</si>
  <si>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</si>
  <si>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</si>
  <si>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</si>
  <si>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</si>
  <si>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</si>
  <si>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Credit card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</si>
  <si>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</si>
  <si>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</si>
  <si>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</si>
  <si>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</si>
  <si>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</si>
  <si>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</si>
  <si>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</si>
  <si>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</si>
  <si>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</si>
  <si>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</si>
  <si>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</si>
  <si>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</si>
  <si>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</si>
  <si>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</si>
  <si>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</si>
  <si>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</si>
  <si>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</si>
  <si>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</si>
  <si>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</si>
  <si>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</si>
  <si>
    <t>Total Income</t>
  </si>
  <si>
    <t>Personal Budget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</si>
  <si>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</si>
  <si>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</si>
  <si>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</si>
  <si>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</si>
  <si>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</si>
  <si>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</si>
  <si>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</si>
  <si>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</si>
  <si>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</si>
  <si>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</si>
  <si>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</si>
  <si>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</si>
  <si>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</si>
  <si>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Total expenses</t>
  </si>
  <si>
    <t>Cash short/extra</t>
  </si>
  <si>
    <t>Income</t>
  </si>
  <si>
    <t>Wages</t>
  </si>
  <si>
    <t>Interest/dividends</t>
  </si>
  <si>
    <t>Miscellaneous</t>
  </si>
  <si>
    <t>Total</t>
  </si>
  <si>
    <t>Expenses</t>
  </si>
  <si>
    <t>Mortgage/rent</t>
  </si>
  <si>
    <t>Utilities</t>
  </si>
  <si>
    <t>Cellular telephone</t>
  </si>
  <si>
    <t>Home repairs</t>
  </si>
  <si>
    <t>Home improvement</t>
  </si>
  <si>
    <t>Home security</t>
  </si>
  <si>
    <t>Garden supplies</t>
  </si>
  <si>
    <t>Daily living</t>
  </si>
  <si>
    <t xml:space="preserve">Groceries </t>
  </si>
  <si>
    <t>Child care</t>
  </si>
  <si>
    <t>Housecleaning service</t>
  </si>
  <si>
    <t>Dog walker</t>
  </si>
  <si>
    <t>Transportation</t>
  </si>
  <si>
    <t>Gas/fuel</t>
  </si>
  <si>
    <t>Repairs</t>
  </si>
  <si>
    <t>Parking</t>
  </si>
  <si>
    <t>Entertainment</t>
  </si>
  <si>
    <t>Cable TV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</si>
  <si>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</si>
  <si>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</si>
  <si>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</si>
  <si>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</si>
  <si>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</si>
  <si>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</si>
  <si>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</si>
  <si>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</si>
  <si>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Vacations</t>
  </si>
  <si>
    <t>Plane fare</t>
  </si>
  <si>
    <t>Accommodations</t>
  </si>
  <si>
    <t>Souvenirs</t>
  </si>
  <si>
    <t>Pet boarding</t>
  </si>
  <si>
    <t>Rental car</t>
  </si>
  <si>
    <t>Recreation</t>
  </si>
  <si>
    <t>Gym fees</t>
  </si>
  <si>
    <t>Sports equipment</t>
  </si>
  <si>
    <t>Team dues</t>
  </si>
  <si>
    <t>Toys/child gear</t>
  </si>
  <si>
    <t>Dues/subscriptions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</si>
  <si>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</si>
  <si>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</si>
  <si>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</si>
  <si>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</si>
  <si>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</si>
  <si>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</si>
  <si>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</si>
  <si>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Gifts</t>
  </si>
  <si>
    <t>Salon/barber</t>
  </si>
  <si>
    <t>Books</t>
  </si>
  <si>
    <t>Music (CDs, etc.)</t>
  </si>
  <si>
    <t>Financial obligations</t>
  </si>
  <si>
    <t>Long-term savings</t>
  </si>
  <si>
    <t>Retirement (401k, Roth IRA)</t>
  </si>
  <si>
    <t>Credit card payments</t>
  </si>
  <si>
    <t>Income tax (additional)</t>
  </si>
  <si>
    <t>Other obligations</t>
  </si>
  <si>
    <t>Misc. payments</t>
  </si>
  <si>
    <t>Due Dates</t>
  </si>
  <si>
    <t>Amount</t>
  </si>
  <si>
    <t>1st</t>
  </si>
  <si>
    <t>Credit</t>
  </si>
  <si>
    <t>HCFCU</t>
  </si>
  <si>
    <t>Savings</t>
  </si>
  <si>
    <t>Checking</t>
  </si>
  <si>
    <t>Available Balance</t>
  </si>
  <si>
    <t>Credit Card</t>
  </si>
  <si>
    <t>Intro Rate Jan '16</t>
  </si>
  <si>
    <t>Best Buy</t>
  </si>
  <si>
    <t>CapitalOne</t>
  </si>
  <si>
    <t>Introl rate Dec '15</t>
  </si>
  <si>
    <t>intro rate Sept '16</t>
  </si>
  <si>
    <t>Rooms to Go</t>
  </si>
  <si>
    <t>Line of Credit</t>
  </si>
  <si>
    <t>Subtotal</t>
  </si>
  <si>
    <t>Debt</t>
  </si>
  <si>
    <t>APR</t>
  </si>
  <si>
    <t>Payments</t>
  </si>
  <si>
    <t>Auto Loan</t>
  </si>
  <si>
    <t>loans</t>
  </si>
  <si>
    <t>School Loans</t>
  </si>
  <si>
    <t>Discover</t>
  </si>
  <si>
    <t>monthly payments</t>
  </si>
  <si>
    <t>DTI Ratio</t>
  </si>
  <si>
    <t>KT</t>
  </si>
  <si>
    <t>Date Opened</t>
  </si>
  <si>
    <t>Intro exp</t>
  </si>
  <si>
    <t>To Pay</t>
  </si>
  <si>
    <t>Source 1</t>
  </si>
  <si>
    <t>Source 2</t>
  </si>
  <si>
    <t>Source 3</t>
  </si>
  <si>
    <t>Source 4</t>
  </si>
  <si>
    <t>Utilization rate</t>
  </si>
  <si>
    <t>monthly Income</t>
  </si>
  <si>
    <t>Type</t>
  </si>
  <si>
    <t>Name</t>
  </si>
  <si>
    <t>Overall Utilization</t>
  </si>
  <si>
    <t>bi-weekly</t>
  </si>
  <si>
    <t>(subtotal income*2)</t>
  </si>
  <si>
    <t>(expense/income)</t>
  </si>
  <si>
    <t>(cc debt/cc limit)</t>
  </si>
  <si>
    <t>Total CC Debt</t>
  </si>
  <si>
    <t>Date</t>
  </si>
  <si>
    <t>Netflix</t>
  </si>
  <si>
    <t>HBO Now</t>
  </si>
  <si>
    <t>iTunes</t>
  </si>
  <si>
    <t>Football Tickets</t>
  </si>
  <si>
    <t>Movie Night</t>
  </si>
  <si>
    <t>Cell Phone</t>
  </si>
  <si>
    <t>Cable/TV</t>
  </si>
  <si>
    <t>Auto</t>
  </si>
  <si>
    <t>Property</t>
  </si>
  <si>
    <t>Federal - IRS</t>
  </si>
  <si>
    <t>Organization dues</t>
  </si>
  <si>
    <t>1st Pay Period</t>
  </si>
  <si>
    <t>2nd Pay Period</t>
  </si>
  <si>
    <t>3rd Pay Period</t>
  </si>
  <si>
    <t>Payable To</t>
  </si>
  <si>
    <t>15th</t>
  </si>
  <si>
    <t>5th</t>
  </si>
  <si>
    <t>Internet</t>
  </si>
  <si>
    <t>10th</t>
  </si>
  <si>
    <t>SHARE - HCFCU</t>
  </si>
  <si>
    <t>ALT SHARE - HCFCU</t>
  </si>
  <si>
    <t>Kids Treasure 1</t>
  </si>
  <si>
    <t>IRA</t>
  </si>
  <si>
    <t>Child Support</t>
  </si>
  <si>
    <t>Lien/Judgement</t>
  </si>
  <si>
    <t>Water &amp; Sewer</t>
  </si>
  <si>
    <t>ATT</t>
  </si>
  <si>
    <t>Expenses:</t>
  </si>
  <si>
    <t>8th</t>
  </si>
  <si>
    <t>27th</t>
  </si>
  <si>
    <t>28th</t>
  </si>
  <si>
    <t>Pay Cycle</t>
  </si>
  <si>
    <t>Source</t>
  </si>
  <si>
    <t>Hulu</t>
  </si>
  <si>
    <t>Kid's Treasure Account 1</t>
  </si>
  <si>
    <t>Alt Share Account</t>
  </si>
  <si>
    <t>IRA/CD</t>
  </si>
  <si>
    <t>Detailing</t>
  </si>
  <si>
    <t>Chase</t>
  </si>
  <si>
    <t>Star City Bank</t>
  </si>
  <si>
    <t>Balance</t>
  </si>
  <si>
    <t>Star City</t>
  </si>
  <si>
    <t>CD</t>
  </si>
  <si>
    <t>Mortgage</t>
  </si>
  <si>
    <t>Due</t>
  </si>
  <si>
    <t>6th</t>
  </si>
  <si>
    <t>Store Card</t>
  </si>
  <si>
    <t>14th</t>
  </si>
  <si>
    <t>18th</t>
  </si>
  <si>
    <t>20th</t>
  </si>
  <si>
    <t>22nd</t>
  </si>
  <si>
    <t>25th</t>
  </si>
  <si>
    <t>30th</t>
  </si>
  <si>
    <t>Student Loans</t>
  </si>
  <si>
    <t>Subscription</t>
  </si>
  <si>
    <t>Cell/Internet/Cable</t>
  </si>
  <si>
    <t>AT&amp;T</t>
  </si>
  <si>
    <t>Rooms2Go</t>
  </si>
  <si>
    <t>Capital One</t>
  </si>
  <si>
    <t>Sirius XM</t>
  </si>
  <si>
    <t>Connect</t>
  </si>
  <si>
    <t>Geico</t>
  </si>
  <si>
    <t>TXU</t>
  </si>
  <si>
    <t>FLOAN.GOV</t>
  </si>
  <si>
    <t>Community Health</t>
  </si>
  <si>
    <t>Gas/Personal</t>
  </si>
  <si>
    <t>Self-Budget</t>
  </si>
  <si>
    <t>LOANS/CREDIT CARDS</t>
  </si>
  <si>
    <t>CASH FLOW</t>
  </si>
  <si>
    <t>Dividends</t>
  </si>
  <si>
    <t>SAVINGS &amp; INVESTMENTS</t>
  </si>
  <si>
    <t>NET</t>
  </si>
  <si>
    <t>Social Security</t>
  </si>
  <si>
    <t>Rental</t>
  </si>
  <si>
    <t>Monthly</t>
  </si>
  <si>
    <t>Car Repair Budget</t>
  </si>
  <si>
    <t>Emerg Fund</t>
  </si>
  <si>
    <t>Christmas Fund</t>
  </si>
  <si>
    <t>HBO</t>
  </si>
  <si>
    <t>Tmobile</t>
  </si>
  <si>
    <t>P.Loan</t>
  </si>
  <si>
    <t>19th</t>
  </si>
  <si>
    <t>HCFCU Credit Card</t>
  </si>
  <si>
    <t>Star Card</t>
  </si>
  <si>
    <t>Personal Fund</t>
  </si>
  <si>
    <t>Cells Auto Calculated</t>
  </si>
  <si>
    <t>(sum payments)</t>
  </si>
  <si>
    <t>(sum debt)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</si>
</sst>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mmm\ \'yy"/>
  </numFmts>
  <fonts count="31">
    <font>
      <sz val="10"/>
      <name val="Arial"/>
    </font>
    <font>
      <sz val="10"/>
      <name val="Arial"/>
    </font>
    <font>
      <sz val="8"/>
      <name val="Arial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b/>
      <sz val="10"/>
      <name val="Arial"/>
      <family val="2"/>
    </font>
    <font>
      <sz val="2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1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1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0"/>
      <color rgb="FF38761D"/>
      <name val="Arial"/>
      <family val="2"/>
    </font>
    <font>
      <b/>
      <i/>
      <sz val="10"/>
      <name val="Arial"/>
      <family val="2"/>
    </font>
    <font>
      <sz val="8"/>
      <color theme="0"/>
      <name val="Tahoma"/>
      <family val="2"/>
    </font>
    <font>
      <b/>
      <sz val="10"/>
      <name val="Calibri"/>
      <family val="1"/>
      <scheme val="minor"/>
    </font>
    <font>
      <b/>
      <sz val="14"/>
      <name val="Calibri"/>
      <family val="2"/>
      <scheme val="minor"/>
    </font>
    <font>
      <b/>
      <sz val="10"/>
      <color rgb="FF666699"/>
      <name val="Arial"/>
      <family val="2"/>
    </font>
    <font>
      <b/>
      <i/>
      <sz val="10"/>
      <color theme="0"/>
      <name val="Tahoma"/>
      <family val="2"/>
    </font>
    <font>
      <b/>
      <sz val="10"/>
      <name val="Tahoma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</patternFill>
    </fill>
    <fill>
      <patternFill patternType="solid">
        <fgColor theme="0"/>
      </patternFill>
    </fill>
    <fill>
      <patternFill patternType="solid">
        <fgColor theme="6" tint="0.39994506668294322"/>
        <bgColor indexed="65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11" fillId="5" borderId="10">
      <alignment horizontal="centerContinuous" vertical="center"/>
    </xf>
    <xf numFmtId="0" fontId="15" fillId="7" borderId="10">
      <alignment horizontal="left" vertical="center"/>
      <protection locked="0" hidden="1"/>
    </xf>
  </cellStyleXfs>
  <cellXfs count="226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6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6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6" fontId="3" fillId="0" borderId="1" xfId="0" applyNumberFormat="1" applyFont="1" applyBorder="1" applyAlignment="1">
      <alignment horizontal="right" vertical="center"/>
    </xf>
    <xf numFmtId="6" fontId="4" fillId="4" borderId="1" xfId="0" applyNumberFormat="1" applyFont="1" applyFill="1" applyBorder="1" applyAlignment="1">
      <alignment horizontal="right" vertical="center"/>
    </xf>
    <xf numFmtId="6" fontId="3" fillId="4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2" fillId="6" borderId="14" xfId="0" applyFont="1" applyFill="1" applyBorder="1" applyAlignment="1" applyProtection="1">
      <alignment vertical="center"/>
      <protection locked="0" hidden="1"/>
    </xf>
    <xf numFmtId="164" fontId="12" fillId="6" borderId="15" xfId="0" applyNumberFormat="1" applyFont="1" applyFill="1" applyBorder="1" applyAlignment="1" applyProtection="1">
      <protection hidden="1"/>
    </xf>
    <xf numFmtId="164" fontId="12" fillId="6" borderId="16" xfId="0" applyNumberFormat="1" applyFont="1" applyFill="1" applyBorder="1" applyAlignment="1" applyProtection="1">
      <protection hidden="1"/>
    </xf>
    <xf numFmtId="0" fontId="12" fillId="0" borderId="18" xfId="0" applyFont="1" applyFill="1" applyBorder="1" applyAlignment="1" applyProtection="1">
      <alignment vertical="center" wrapText="1"/>
      <protection locked="0" hidden="1"/>
    </xf>
    <xf numFmtId="164" fontId="13" fillId="0" borderId="19" xfId="0" applyNumberFormat="1" applyFont="1" applyFill="1" applyBorder="1" applyAlignment="1" applyProtection="1">
      <alignment vertical="center"/>
      <protection locked="0" hidden="1"/>
    </xf>
    <xf numFmtId="164" fontId="14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 applyProtection="1">
      <alignment vertical="center" wrapText="1"/>
      <protection locked="0" hidden="1"/>
    </xf>
    <xf numFmtId="164" fontId="13" fillId="0" borderId="22" xfId="0" applyNumberFormat="1" applyFont="1" applyFill="1" applyBorder="1" applyAlignment="1" applyProtection="1">
      <alignment vertical="center"/>
      <protection locked="0" hidden="1"/>
    </xf>
    <xf numFmtId="164" fontId="14" fillId="0" borderId="2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 wrapText="1"/>
      <protection locked="0" hidden="1"/>
    </xf>
    <xf numFmtId="164" fontId="13" fillId="0" borderId="0" xfId="0" applyNumberFormat="1" applyFont="1" applyFill="1" applyBorder="1" applyAlignment="1" applyProtection="1">
      <alignment vertical="center"/>
      <protection locked="0" hidden="1"/>
    </xf>
    <xf numFmtId="164" fontId="14" fillId="0" borderId="0" xfId="0" applyNumberFormat="1" applyFont="1" applyFill="1" applyBorder="1" applyAlignment="1" applyProtection="1">
      <alignment vertical="center"/>
      <protection locked="0" hidden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164" fontId="12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8" fillId="0" borderId="0" xfId="0" applyFont="1"/>
    <xf numFmtId="0" fontId="0" fillId="8" borderId="0" xfId="0" applyFill="1"/>
    <xf numFmtId="0" fontId="18" fillId="0" borderId="0" xfId="0" applyFont="1" applyBorder="1" applyAlignment="1">
      <alignment horizontal="right" wrapText="1"/>
    </xf>
    <xf numFmtId="8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6" fontId="18" fillId="0" borderId="0" xfId="0" applyNumberFormat="1" applyFont="1" applyBorder="1" applyAlignment="1">
      <alignment horizontal="center" wrapText="1"/>
    </xf>
    <xf numFmtId="10" fontId="18" fillId="0" borderId="0" xfId="0" applyNumberFormat="1" applyFont="1" applyBorder="1" applyAlignment="1">
      <alignment horizontal="center" wrapText="1"/>
    </xf>
    <xf numFmtId="16" fontId="18" fillId="0" borderId="0" xfId="0" applyNumberFormat="1" applyFont="1" applyBorder="1" applyAlignment="1">
      <alignment horizontal="center" wrapText="1"/>
    </xf>
    <xf numFmtId="6" fontId="18" fillId="0" borderId="0" xfId="1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0" fontId="18" fillId="0" borderId="0" xfId="2" applyNumberFormat="1" applyFont="1" applyBorder="1" applyAlignment="1">
      <alignment horizontal="center" wrapText="1"/>
    </xf>
    <xf numFmtId="6" fontId="18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Border="1" applyAlignment="1">
      <alignment horizontal="center" wrapText="1"/>
    </xf>
    <xf numFmtId="165" fontId="18" fillId="0" borderId="0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9" fillId="0" borderId="31" xfId="0" applyFont="1" applyBorder="1" applyAlignment="1">
      <alignment horizontal="center" wrapText="1"/>
    </xf>
    <xf numFmtId="10" fontId="18" fillId="0" borderId="31" xfId="2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6" fontId="3" fillId="0" borderId="1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6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4" fontId="3" fillId="0" borderId="7" xfId="0" applyNumberFormat="1" applyFont="1" applyBorder="1" applyAlignment="1">
      <alignment vertical="center" wrapText="1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21" fillId="8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7" fillId="5" borderId="17" xfId="3" applyNumberFormat="1" applyFont="1" applyBorder="1" applyAlignment="1">
      <alignment horizontal="centerContinuous" vertical="center"/>
    </xf>
    <xf numFmtId="0" fontId="12" fillId="11" borderId="11" xfId="0" applyFont="1" applyFill="1" applyBorder="1" applyAlignment="1" applyProtection="1">
      <alignment vertical="center"/>
      <protection locked="0" hidden="1"/>
    </xf>
    <xf numFmtId="164" fontId="12" fillId="11" borderId="12" xfId="0" applyNumberFormat="1" applyFont="1" applyFill="1" applyBorder="1" applyAlignment="1" applyProtection="1">
      <alignment vertical="center"/>
      <protection hidden="1"/>
    </xf>
    <xf numFmtId="164" fontId="12" fillId="11" borderId="13" xfId="0" applyNumberFormat="1" applyFont="1" applyFill="1" applyBorder="1" applyAlignment="1" applyProtection="1">
      <alignment vertical="center"/>
      <protection hidden="1"/>
    </xf>
    <xf numFmtId="0" fontId="12" fillId="9" borderId="0" xfId="0" applyNumberFormat="1" applyFont="1" applyFill="1" applyBorder="1" applyAlignment="1" applyProtection="1">
      <alignment vertical="center" wrapText="1"/>
      <protection locked="0" hidden="1"/>
    </xf>
    <xf numFmtId="164" fontId="13" fillId="9" borderId="0" xfId="0" applyNumberFormat="1" applyFont="1" applyFill="1" applyBorder="1" applyAlignment="1" applyProtection="1">
      <alignment vertical="center"/>
      <protection locked="0" hidden="1"/>
    </xf>
    <xf numFmtId="164" fontId="13" fillId="9" borderId="0" xfId="0" applyNumberFormat="1" applyFont="1" applyFill="1" applyBorder="1" applyAlignment="1" applyProtection="1">
      <alignment vertical="center"/>
      <protection hidden="1"/>
    </xf>
    <xf numFmtId="164" fontId="14" fillId="9" borderId="0" xfId="0" applyNumberFormat="1" applyFont="1" applyFill="1" applyBorder="1" applyAlignment="1" applyProtection="1">
      <alignment vertical="center"/>
      <protection hidden="1"/>
    </xf>
    <xf numFmtId="0" fontId="12" fillId="10" borderId="0" xfId="0" applyFont="1" applyFill="1" applyBorder="1" applyAlignment="1">
      <alignment vertical="center"/>
    </xf>
    <xf numFmtId="164" fontId="14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Border="1" applyAlignment="1">
      <alignment vertical="center"/>
    </xf>
    <xf numFmtId="0" fontId="12" fillId="9" borderId="21" xfId="0" applyFont="1" applyFill="1" applyBorder="1" applyAlignment="1" applyProtection="1">
      <alignment vertical="center" wrapText="1"/>
      <protection locked="0" hidden="1"/>
    </xf>
    <xf numFmtId="164" fontId="13" fillId="9" borderId="22" xfId="0" applyNumberFormat="1" applyFont="1" applyFill="1" applyBorder="1" applyAlignment="1" applyProtection="1">
      <alignment vertical="center"/>
      <protection locked="0" hidden="1"/>
    </xf>
    <xf numFmtId="164" fontId="14" fillId="9" borderId="23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18" fillId="0" borderId="36" xfId="0" applyFont="1" applyBorder="1" applyAlignment="1">
      <alignment horizontal="right" wrapText="1"/>
    </xf>
    <xf numFmtId="0" fontId="18" fillId="0" borderId="28" xfId="0" applyFont="1" applyBorder="1" applyAlignment="1">
      <alignment horizontal="center" wrapText="1"/>
    </xf>
    <xf numFmtId="16" fontId="18" fillId="0" borderId="28" xfId="0" applyNumberFormat="1" applyFont="1" applyBorder="1" applyAlignment="1">
      <alignment horizontal="center" wrapText="1"/>
    </xf>
    <xf numFmtId="6" fontId="18" fillId="0" borderId="29" xfId="1" applyNumberFormat="1" applyFont="1" applyBorder="1" applyAlignment="1">
      <alignment horizontal="center" wrapText="1"/>
    </xf>
    <xf numFmtId="0" fontId="18" fillId="0" borderId="37" xfId="0" applyFont="1" applyBorder="1" applyAlignment="1">
      <alignment horizontal="right" wrapText="1"/>
    </xf>
    <xf numFmtId="6" fontId="18" fillId="0" borderId="30" xfId="1" applyNumberFormat="1" applyFont="1" applyBorder="1" applyAlignment="1">
      <alignment horizontal="center" wrapText="1"/>
    </xf>
    <xf numFmtId="0" fontId="18" fillId="0" borderId="37" xfId="0" applyFont="1" applyBorder="1" applyAlignment="1">
      <alignment horizontal="right"/>
    </xf>
    <xf numFmtId="0" fontId="19" fillId="0" borderId="37" xfId="0" applyFont="1" applyBorder="1" applyAlignment="1">
      <alignment horizontal="right" wrapText="1"/>
    </xf>
    <xf numFmtId="164" fontId="18" fillId="0" borderId="30" xfId="0" applyNumberFormat="1" applyFont="1" applyBorder="1" applyAlignment="1">
      <alignment horizontal="center" wrapText="1"/>
    </xf>
    <xf numFmtId="0" fontId="19" fillId="0" borderId="34" xfId="0" applyFont="1" applyBorder="1" applyAlignment="1">
      <alignment horizontal="right" wrapText="1"/>
    </xf>
    <xf numFmtId="164" fontId="18" fillId="0" borderId="35" xfId="0" applyNumberFormat="1" applyFont="1" applyBorder="1" applyAlignment="1">
      <alignment horizontal="center" wrapText="1"/>
    </xf>
    <xf numFmtId="0" fontId="18" fillId="0" borderId="36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164" fontId="25" fillId="8" borderId="0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6" fontId="3" fillId="0" borderId="43" xfId="0" applyNumberFormat="1" applyFont="1" applyBorder="1" applyAlignment="1">
      <alignment horizontal="center" vertical="center"/>
    </xf>
    <xf numFmtId="6" fontId="4" fillId="4" borderId="43" xfId="0" applyNumberFormat="1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 wrapText="1"/>
    </xf>
    <xf numFmtId="6" fontId="26" fillId="8" borderId="30" xfId="0" applyNumberFormat="1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21" fillId="8" borderId="46" xfId="0" applyFont="1" applyFill="1" applyBorder="1" applyAlignment="1">
      <alignment horizontal="center" vertical="center"/>
    </xf>
    <xf numFmtId="164" fontId="25" fillId="8" borderId="31" xfId="0" applyNumberFormat="1" applyFont="1" applyFill="1" applyBorder="1" applyAlignment="1">
      <alignment horizontal="center" vertical="center" wrapText="1"/>
    </xf>
    <xf numFmtId="6" fontId="26" fillId="8" borderId="35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14" fontId="0" fillId="0" borderId="0" xfId="0" applyNumberFormat="1" applyBorder="1"/>
    <xf numFmtId="164" fontId="0" fillId="0" borderId="0" xfId="0" applyNumberFormat="1" applyBorder="1"/>
    <xf numFmtId="0" fontId="18" fillId="0" borderId="37" xfId="0" applyFont="1" applyBorder="1"/>
    <xf numFmtId="14" fontId="0" fillId="0" borderId="0" xfId="0" applyNumberFormat="1" applyFill="1" applyBorder="1"/>
    <xf numFmtId="164" fontId="0" fillId="0" borderId="0" xfId="0" applyNumberFormat="1" applyFill="1" applyBorder="1"/>
    <xf numFmtId="14" fontId="18" fillId="0" borderId="0" xfId="0" applyNumberFormat="1" applyFont="1" applyBorder="1"/>
    <xf numFmtId="0" fontId="0" fillId="8" borderId="37" xfId="0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 applyAlignment="1"/>
    <xf numFmtId="0" fontId="0" fillId="8" borderId="0" xfId="0" applyFill="1" applyBorder="1"/>
    <xf numFmtId="0" fontId="18" fillId="0" borderId="37" xfId="0" applyFont="1" applyFill="1" applyBorder="1"/>
    <xf numFmtId="164" fontId="0" fillId="0" borderId="0" xfId="1" applyNumberFormat="1" applyFont="1" applyBorder="1" applyAlignment="1">
      <alignment horizontal="center"/>
    </xf>
    <xf numFmtId="0" fontId="18" fillId="0" borderId="34" xfId="0" applyFont="1" applyBorder="1"/>
    <xf numFmtId="14" fontId="0" fillId="0" borderId="31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18" fillId="0" borderId="31" xfId="0" applyFont="1" applyBorder="1" applyAlignment="1">
      <alignment horizontal="center"/>
    </xf>
    <xf numFmtId="14" fontId="0" fillId="0" borderId="31" xfId="0" applyNumberFormat="1" applyBorder="1"/>
    <xf numFmtId="164" fontId="0" fillId="0" borderId="31" xfId="0" applyNumberFormat="1" applyBorder="1"/>
    <xf numFmtId="164" fontId="18" fillId="0" borderId="29" xfId="0" applyNumberFormat="1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0" fontId="18" fillId="0" borderId="0" xfId="2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27" fillId="8" borderId="27" xfId="0" applyFont="1" applyFill="1" applyBorder="1" applyAlignment="1">
      <alignment horizontal="center" wrapText="1"/>
    </xf>
    <xf numFmtId="0" fontId="27" fillId="8" borderId="25" xfId="0" applyFont="1" applyFill="1" applyBorder="1" applyAlignment="1">
      <alignment horizontal="center" wrapText="1"/>
    </xf>
    <xf numFmtId="6" fontId="27" fillId="8" borderId="25" xfId="0" applyNumberFormat="1" applyFont="1" applyFill="1" applyBorder="1" applyAlignment="1">
      <alignment horizontal="center" wrapText="1"/>
    </xf>
    <xf numFmtId="9" fontId="27" fillId="8" borderId="25" xfId="0" applyNumberFormat="1" applyFont="1" applyFill="1" applyBorder="1" applyAlignment="1">
      <alignment horizontal="center" wrapText="1"/>
    </xf>
    <xf numFmtId="0" fontId="27" fillId="8" borderId="26" xfId="0" applyFont="1" applyFill="1" applyBorder="1" applyAlignment="1">
      <alignment horizontal="center" wrapText="1"/>
    </xf>
    <xf numFmtId="0" fontId="28" fillId="0" borderId="0" xfId="0" applyFont="1"/>
    <xf numFmtId="0" fontId="27" fillId="8" borderId="34" xfId="0" applyFont="1" applyFill="1" applyBorder="1" applyAlignment="1">
      <alignment horizontal="center" wrapText="1"/>
    </xf>
    <xf numFmtId="0" fontId="29" fillId="8" borderId="31" xfId="0" applyFont="1" applyFill="1" applyBorder="1" applyAlignment="1">
      <alignment horizontal="center" wrapText="1"/>
    </xf>
    <xf numFmtId="0" fontId="27" fillId="8" borderId="31" xfId="0" applyFont="1" applyFill="1" applyBorder="1" applyAlignment="1">
      <alignment horizontal="center" wrapText="1"/>
    </xf>
    <xf numFmtId="9" fontId="27" fillId="8" borderId="31" xfId="0" applyNumberFormat="1" applyFont="1" applyFill="1" applyBorder="1" applyAlignment="1">
      <alignment horizontal="center" wrapText="1"/>
    </xf>
    <xf numFmtId="0" fontId="27" fillId="8" borderId="35" xfId="0" applyFont="1" applyFill="1" applyBorder="1" applyAlignment="1">
      <alignment horizontal="center" wrapText="1"/>
    </xf>
    <xf numFmtId="0" fontId="29" fillId="8" borderId="25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12" borderId="27" xfId="0" applyFont="1" applyFill="1" applyBorder="1" applyAlignment="1">
      <alignment horizontal="left"/>
    </xf>
    <xf numFmtId="0" fontId="24" fillId="12" borderId="25" xfId="0" applyFont="1" applyFill="1" applyBorder="1" applyAlignment="1">
      <alignment horizontal="left"/>
    </xf>
    <xf numFmtId="0" fontId="24" fillId="12" borderId="26" xfId="0" applyFont="1" applyFill="1" applyBorder="1" applyAlignment="1">
      <alignment horizontal="left"/>
    </xf>
    <xf numFmtId="0" fontId="22" fillId="7" borderId="10" xfId="4" applyFont="1">
      <alignment horizontal="left" vertical="center"/>
      <protection locked="0" hidden="1"/>
    </xf>
    <xf numFmtId="0" fontId="10" fillId="6" borderId="32" xfId="0" applyFont="1" applyFill="1" applyBorder="1" applyAlignment="1" applyProtection="1">
      <alignment horizontal="left"/>
      <protection locked="0" hidden="1"/>
    </xf>
    <xf numFmtId="0" fontId="23" fillId="5" borderId="17" xfId="0" applyFont="1" applyFill="1" applyBorder="1" applyAlignment="1" applyProtection="1">
      <alignment horizontal="left" vertical="center"/>
      <protection locked="0" hidden="1"/>
    </xf>
    <xf numFmtId="0" fontId="23" fillId="5" borderId="10" xfId="0" applyFont="1" applyFill="1" applyBorder="1" applyAlignment="1" applyProtection="1">
      <alignment horizontal="left" vertical="center"/>
      <protection locked="0" hidden="1"/>
    </xf>
    <xf numFmtId="0" fontId="5" fillId="3" borderId="1" xfId="0" applyFont="1" applyFill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16" fontId="4" fillId="3" borderId="42" xfId="0" applyNumberFormat="1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16" fontId="4" fillId="3" borderId="44" xfId="0" applyNumberFormat="1" applyFont="1" applyFill="1" applyBorder="1" applyAlignment="1">
      <alignment horizontal="center" vertical="center" wrapText="1"/>
    </xf>
    <xf numFmtId="16" fontId="4" fillId="3" borderId="45" xfId="0" applyNumberFormat="1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64" fontId="18" fillId="13" borderId="24" xfId="0" applyNumberFormat="1" applyFont="1" applyFill="1" applyBorder="1" applyAlignment="1">
      <alignment horizontal="center" wrapText="1"/>
    </xf>
    <xf numFmtId="6" fontId="18" fillId="13" borderId="24" xfId="0" applyNumberFormat="1" applyFont="1" applyFill="1" applyBorder="1" applyAlignment="1">
      <alignment horizontal="center" wrapText="1"/>
    </xf>
    <xf numFmtId="10" fontId="18" fillId="13" borderId="24" xfId="0" applyNumberFormat="1" applyFont="1" applyFill="1" applyBorder="1" applyAlignment="1">
      <alignment horizontal="center" wrapText="1"/>
    </xf>
    <xf numFmtId="9" fontId="18" fillId="13" borderId="24" xfId="2" applyFont="1" applyFill="1" applyBorder="1" applyAlignment="1">
      <alignment horizontal="center" wrapText="1"/>
    </xf>
    <xf numFmtId="8" fontId="18" fillId="13" borderId="0" xfId="0" applyNumberFormat="1" applyFont="1" applyFill="1" applyBorder="1" applyAlignment="1">
      <alignment horizontal="center" wrapText="1"/>
    </xf>
    <xf numFmtId="10" fontId="18" fillId="13" borderId="0" xfId="0" applyNumberFormat="1" applyFont="1" applyFill="1" applyBorder="1" applyAlignment="1">
      <alignment horizontal="center" wrapText="1"/>
    </xf>
    <xf numFmtId="7" fontId="18" fillId="13" borderId="0" xfId="0" applyNumberFormat="1" applyFont="1" applyFill="1" applyBorder="1" applyAlignment="1">
      <alignment horizontal="center" wrapText="1"/>
    </xf>
    <xf numFmtId="5" fontId="18" fillId="13" borderId="33" xfId="0" applyNumberFormat="1" applyFont="1" applyFill="1" applyBorder="1" applyAlignment="1">
      <alignment horizontal="center" wrapText="1"/>
    </xf>
    <xf numFmtId="5" fontId="18" fillId="0" borderId="0" xfId="0" applyNumberFormat="1" applyFont="1" applyBorder="1" applyAlignment="1">
      <alignment horizontal="center" wrapText="1"/>
    </xf>
    <xf numFmtId="6" fontId="20" fillId="13" borderId="27" xfId="0" applyNumberFormat="1" applyFont="1" applyFill="1" applyBorder="1" applyAlignment="1">
      <alignment horizontal="center"/>
    </xf>
    <xf numFmtId="0" fontId="20" fillId="13" borderId="26" xfId="0" applyFont="1" applyFill="1" applyBorder="1" applyAlignment="1">
      <alignment horizontal="left"/>
    </xf>
    <xf numFmtId="0" fontId="18" fillId="13" borderId="27" xfId="0" applyFont="1" applyFill="1" applyBorder="1" applyAlignment="1">
      <alignment horizontal="right"/>
    </xf>
    <xf numFmtId="0" fontId="20" fillId="13" borderId="25" xfId="0" applyFont="1" applyFill="1" applyBorder="1" applyAlignment="1">
      <alignment horizontal="right" wrapText="1"/>
    </xf>
    <xf numFmtId="0" fontId="20" fillId="13" borderId="25" xfId="0" applyFont="1" applyFill="1" applyBorder="1" applyAlignment="1">
      <alignment horizontal="center" wrapText="1"/>
    </xf>
    <xf numFmtId="6" fontId="20" fillId="13" borderId="26" xfId="0" applyNumberFormat="1" applyFont="1" applyFill="1" applyBorder="1" applyAlignment="1">
      <alignment horizontal="center" wrapText="1"/>
    </xf>
    <xf numFmtId="8" fontId="20" fillId="13" borderId="24" xfId="0" applyNumberFormat="1" applyFont="1" applyFill="1" applyBorder="1" applyAlignment="1">
      <alignment horizontal="center" wrapText="1"/>
    </xf>
    <xf numFmtId="0" fontId="18" fillId="13" borderId="27" xfId="0" applyFont="1" applyFill="1" applyBorder="1" applyAlignment="1">
      <alignment horizontal="right" wrapText="1"/>
    </xf>
    <xf numFmtId="6" fontId="20" fillId="13" borderId="25" xfId="0" applyNumberFormat="1" applyFont="1" applyFill="1" applyBorder="1" applyAlignment="1">
      <alignment horizontal="center" wrapText="1"/>
    </xf>
    <xf numFmtId="5" fontId="20" fillId="13" borderId="25" xfId="0" applyNumberFormat="1" applyFont="1" applyFill="1" applyBorder="1" applyAlignment="1">
      <alignment horizontal="center" wrapText="1"/>
    </xf>
    <xf numFmtId="164" fontId="20" fillId="13" borderId="26" xfId="0" applyNumberFormat="1" applyFont="1" applyFill="1" applyBorder="1" applyAlignment="1">
      <alignment horizontal="center"/>
    </xf>
    <xf numFmtId="6" fontId="20" fillId="13" borderId="26" xfId="1" applyNumberFormat="1" applyFont="1" applyFill="1" applyBorder="1" applyAlignment="1">
      <alignment horizontal="center" wrapText="1"/>
    </xf>
    <xf numFmtId="0" fontId="30" fillId="13" borderId="27" xfId="0" applyFont="1" applyFill="1" applyBorder="1" applyAlignment="1">
      <alignment horizontal="center" wrapText="1"/>
    </xf>
    <xf numFmtId="0" fontId="30" fillId="13" borderId="2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</cellXfs>
  <cellStyles count="5">
    <cellStyle name="Category" xfId="4"/>
    <cellStyle name="Currency" xfId="1" builtinId="4"/>
    <cellStyle name="Month" xfId="3"/>
    <cellStyle name="Normal" xfId="0" builtinId="0"/>
    <cellStyle name="Percent" xfId="2" builtinId="5"/>
  </cellStyles>
  <dxfs count="54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167" formatCode="\$#,##0.00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/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8" formatCode="#,##0.00_);[Red]\(#,##0.00\)"/>
      <fill>
        <patternFill>
          <fgColor indexed="64"/>
        </patternFill>
      </fill>
      <alignment vertical="center" textRotation="0" wrapText="0" indent="0" relativeIndent="0" justifyLastLine="0" shrinkToFit="0" mergeCell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42"/>
      <tableStyleElement type="headerRow" dxfId="541"/>
      <tableStyleElement type="totalRow" dxfId="540"/>
      <tableStyleElement type="firstRowStripe" dxfId="539"/>
      <tableStyleElement type="secondRowStripe" dxfId="53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  <mruColors>
      <color rgb="FF666699"/>
      <color rgb="FF38761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6:N9" headerRowCount="0" totalsRowCount="1" headerRowDxfId="537" dataDxfId="535" totalsRowDxfId="534" headerRowBorderDxfId="536">
  <tableColumns count="14">
    <tableColumn id="1" name="Column1" totalsRowLabel="Total" headerRowDxfId="533" dataDxfId="532" totalsRowDxfId="531"/>
    <tableColumn id="2" name="Column2" totalsRowFunction="sum" headerRowDxfId="530" dataDxfId="529" totalsRowDxfId="528"/>
    <tableColumn id="3" name="Column3" totalsRowFunction="sum" headerRowDxfId="527" dataDxfId="526" totalsRowDxfId="525"/>
    <tableColumn id="4" name="Column4" totalsRowFunction="sum" headerRowDxfId="524" dataDxfId="523" totalsRowDxfId="522"/>
    <tableColumn id="5" name="Column5" totalsRowFunction="sum" headerRowDxfId="521" dataDxfId="520" totalsRowDxfId="519"/>
    <tableColumn id="6" name="Column6" totalsRowFunction="sum" headerRowDxfId="518" dataDxfId="517" totalsRowDxfId="516"/>
    <tableColumn id="7" name="Column7" totalsRowFunction="sum" headerRowDxfId="515" dataDxfId="514" totalsRowDxfId="513"/>
    <tableColumn id="8" name="Column8" totalsRowFunction="sum" headerRowDxfId="512" dataDxfId="511" totalsRowDxfId="510"/>
    <tableColumn id="9" name="Column9" totalsRowFunction="sum" headerRowDxfId="509" dataDxfId="508" totalsRowDxfId="507"/>
    <tableColumn id="10" name="Column10" totalsRowFunction="sum" headerRowDxfId="506" dataDxfId="505" totalsRowDxfId="504"/>
    <tableColumn id="11" name="Column11" totalsRowFunction="sum" headerRowDxfId="503" dataDxfId="502" totalsRowDxfId="501"/>
    <tableColumn id="12" name="Column12" totalsRowFunction="sum" headerRowDxfId="500" dataDxfId="499" totalsRowDxfId="498"/>
    <tableColumn id="13" name="Column13" totalsRowFunction="sum" headerRowDxfId="497" dataDxfId="496" totalsRowDxfId="495"/>
    <tableColumn id="15" name="Column14" totalsRowFunction="sum" headerRowDxfId="494" dataDxfId="493" totalsRowDxfId="492">
      <calculatedColumnFormula>SUM(Table1[[#This Row],[Column2]:[Column13]])</calculatedColumnFormula>
    </tableColumn>
  </tableColumns>
  <tableStyleInfo name="TableStyleMedium15" showFirstColumn="0" showLastColumn="0" showRowStripes="1" showColumnStripes="1"/>
</table>
</file>

<file path=xl/tables/table10.xml><?xml version="1.0" encoding="utf-8"?>
<table xmlns="http://schemas.openxmlformats.org/spreadsheetml/2006/main" id="10" name="Table10" displayName="Table10" ref="A76:N81" headerRowCount="0" totalsRowCount="1" headerRowDxfId="137" dataDxfId="135" totalsRowDxfId="134" headerRowBorderDxfId="136">
  <tableColumns count="14">
    <tableColumn id="1" name="Column1" totalsRowLabel="Total" headerRowDxfId="133" dataDxfId="132" totalsRowDxfId="131"/>
    <tableColumn id="2" name="Column2" totalsRowFunction="sum" headerRowDxfId="130" dataDxfId="129" totalsRowDxfId="128"/>
    <tableColumn id="3" name="Column3" totalsRowFunction="sum" headerRowDxfId="127" dataDxfId="126" totalsRowDxfId="125"/>
    <tableColumn id="4" name="Column4" totalsRowFunction="sum" headerRowDxfId="124" dataDxfId="123" totalsRowDxfId="122"/>
    <tableColumn id="5" name="Column5" totalsRowFunction="sum" headerRowDxfId="121" dataDxfId="120" totalsRowDxfId="119"/>
    <tableColumn id="6" name="Column6" totalsRowFunction="sum" headerRowDxfId="118" dataDxfId="117" totalsRowDxfId="116"/>
    <tableColumn id="7" name="Column7" totalsRowFunction="sum" headerRowDxfId="115" dataDxfId="114" totalsRowDxfId="113"/>
    <tableColumn id="8" name="Column8" totalsRowFunction="sum" headerRowDxfId="112" dataDxfId="111" totalsRowDxfId="110"/>
    <tableColumn id="9" name="Column9" totalsRowFunction="sum" headerRowDxfId="109" dataDxfId="108" totalsRowDxfId="107"/>
    <tableColumn id="10" name="Column10" totalsRowFunction="sum" headerRowDxfId="106" dataDxfId="105" totalsRowDxfId="104"/>
    <tableColumn id="11" name="Column11" totalsRowFunction="sum" headerRowDxfId="103" dataDxfId="102" totalsRowDxfId="101"/>
    <tableColumn id="12" name="Column12" totalsRowFunction="sum" headerRowDxfId="100" dataDxfId="99" totalsRowDxfId="98"/>
    <tableColumn id="13" name="Column13" totalsRowFunction="sum" headerRowDxfId="97" dataDxfId="96" totalsRowDxfId="95"/>
    <tableColumn id="14" name="Column14" totalsRowFunction="sum" headerRowDxfId="94" dataDxfId="93" totalsRowDxfId="92">
      <calculatedColumnFormula>SUM(Table10[[#This Row],[Column2]:[Column13]])</calculatedColumnFormula>
    </tableColumn>
  </tableColumns>
  <tableStyleInfo name="TableStyleMedium15" showFirstColumn="0" showLastColumn="0" showRowStripes="1" showColumnStripes="1"/>
</table>
</file>

<file path=xl/tables/table11.xml><?xml version="1.0" encoding="utf-8"?>
<table xmlns="http://schemas.openxmlformats.org/spreadsheetml/2006/main" id="11" name="Table11" displayName="Table11" ref="A83:N88" headerRowCount="0" totalsRowCount="1" headerRowDxfId="91" dataDxfId="89" totalsRowDxfId="88" headerRowBorderDxfId="90">
  <tableColumns count="14">
    <tableColumn id="1" name="Column1" totalsRowLabel="Total" headerRowDxfId="87" dataDxfId="86" totalsRowDxfId="85"/>
    <tableColumn id="2" name="Column2" totalsRowFunction="sum" headerRowDxfId="84" dataDxfId="83" totalsRowDxfId="82"/>
    <tableColumn id="3" name="Column3" totalsRowFunction="sum" headerRowDxfId="81" dataDxfId="80" totalsRowDxfId="79"/>
    <tableColumn id="4" name="Column4" totalsRowFunction="sum" headerRowDxfId="78" dataDxfId="77" totalsRowDxfId="76"/>
    <tableColumn id="5" name="Column5" totalsRowFunction="sum" headerRowDxfId="75" dataDxfId="74" totalsRowDxfId="73"/>
    <tableColumn id="6" name="Column6" totalsRowFunction="sum" headerRowDxfId="72" dataDxfId="71" totalsRowDxfId="70"/>
    <tableColumn id="7" name="Column7" totalsRowFunction="sum" headerRowDxfId="69" dataDxfId="68" totalsRowDxfId="67"/>
    <tableColumn id="8" name="Column8" totalsRowFunction="sum" headerRowDxfId="66" dataDxfId="65" totalsRowDxfId="64"/>
    <tableColumn id="9" name="Column9" totalsRowFunction="sum" headerRowDxfId="63" dataDxfId="62" totalsRowDxfId="61"/>
    <tableColumn id="10" name="Column10" totalsRowFunction="sum" headerRowDxfId="60" dataDxfId="59" totalsRowDxfId="58"/>
    <tableColumn id="11" name="Column11" totalsRowFunction="sum" headerRowDxfId="57" dataDxfId="56" totalsRowDxfId="55"/>
    <tableColumn id="12" name="Column12" totalsRowFunction="sum" headerRowDxfId="54" dataDxfId="53" totalsRowDxfId="52"/>
    <tableColumn id="13" name="Column13" totalsRowFunction="sum" headerRowDxfId="51" dataDxfId="50" totalsRowDxfId="49"/>
    <tableColumn id="14" name="Column14" totalsRowFunction="sum" headerRowDxfId="48" dataDxfId="47" totalsRowDxfId="46">
      <calculatedColumnFormula>SUM(Table11[[#This Row],[Column2]:[Column13]])</calculatedColumnFormula>
    </tableColumn>
  </tableColumns>
  <tableStyleInfo name="TableStyleMedium15" showFirstColumn="0" showLastColumn="0" showRowStripes="1" showColumnStripes="1"/>
</table>
</file>

<file path=xl/tables/table12.xml><?xml version="1.0" encoding="utf-8"?>
<table xmlns="http://schemas.openxmlformats.org/spreadsheetml/2006/main" id="12" name="Table12" displayName="Table12" ref="A90:N91" headerRowCount="0" totalsRowCount="1" headerRowDxfId="45" dataDxfId="43" totalsRowDxfId="42" headerRowBorderDxfId="44">
  <tableColumns count="14">
    <tableColumn id="1" name="Column1" totalsRowLabel="Total" headerRowDxfId="41" dataDxfId="40" totalsRowDxfId="39"/>
    <tableColumn id="2" name="Column2" totalsRowFunction="sum" headerRowDxfId="38" dataDxfId="37" totalsRowDxfId="36"/>
    <tableColumn id="3" name="Column3" totalsRowFunction="sum" headerRowDxfId="35" dataDxfId="34" totalsRowDxfId="33"/>
    <tableColumn id="4" name="Column4" totalsRowFunction="sum" headerRowDxfId="32" dataDxfId="31" totalsRowDxfId="30"/>
    <tableColumn id="5" name="Column5" totalsRowFunction="sum" headerRowDxfId="29" dataDxfId="28" totalsRowDxfId="27"/>
    <tableColumn id="6" name="Column6" totalsRowFunction="sum" headerRowDxfId="26" dataDxfId="25" totalsRowDxfId="24"/>
    <tableColumn id="7" name="Column7" totalsRowFunction="sum" headerRowDxfId="23" dataDxfId="22" totalsRowDxfId="21"/>
    <tableColumn id="8" name="Column8" totalsRowFunction="sum" headerRowDxfId="20" dataDxfId="19" totalsRowDxfId="18"/>
    <tableColumn id="9" name="Column9" totalsRowFunction="sum" headerRowDxfId="17" dataDxfId="16" totalsRowDxfId="15"/>
    <tableColumn id="10" name="Column10" totalsRowFunction="sum" headerRowDxfId="14" dataDxfId="13" totalsRowDxfId="12"/>
    <tableColumn id="11" name="Column11" totalsRowFunction="sum" headerRowDxfId="11" dataDxfId="10" totalsRowDxfId="9"/>
    <tableColumn id="12" name="Column12" totalsRowFunction="sum" headerRowDxfId="8" dataDxfId="7" totalsRowDxfId="6"/>
    <tableColumn id="13" name="Column13" totalsRowFunction="sum" headerRowDxfId="5" dataDxfId="4" totalsRowDxfId="3"/>
    <tableColumn id="14" name="Column14" totalsRowFunction="sum" headerRowDxfId="2" dataDxfId="1" totalsRowDxfId="0">
      <calculatedColumnFormula>SUM(Table12[[Column2]:[Column13]])</calculatedColumnFormula>
    </tableColumn>
  </tableColumns>
  <tableStyleInfo name="TableStyleMedium15" showFirstColumn="0" showLastColumn="0" showRowStripes="1" showColumnStripes="1"/>
</table>
</file>

<file path=xl/tables/table2.xml><?xml version="1.0" encoding="utf-8"?>
<table xmlns="http://schemas.openxmlformats.org/spreadsheetml/2006/main" id="2" name="Table2" displayName="Table2" ref="A12:N20" headerRowCount="0" totalsRowCount="1" headerRowDxfId="491" dataDxfId="489" totalsRowDxfId="488" headerRowBorderDxfId="490">
  <tableColumns count="14">
    <tableColumn id="1" name="Column1" totalsRowLabel="Total" headerRowDxfId="487" dataDxfId="486" totalsRowDxfId="485"/>
    <tableColumn id="2" name="Column2" totalsRowFunction="sum" headerRowDxfId="484" dataDxfId="483" totalsRowDxfId="482"/>
    <tableColumn id="3" name="Column3" totalsRowFunction="sum" headerRowDxfId="481" dataDxfId="480" totalsRowDxfId="479"/>
    <tableColumn id="4" name="Column4" totalsRowFunction="sum" headerRowDxfId="478" dataDxfId="477" totalsRowDxfId="476"/>
    <tableColumn id="5" name="Column5" totalsRowFunction="sum" headerRowDxfId="475" dataDxfId="474" totalsRowDxfId="473"/>
    <tableColumn id="6" name="Column6" totalsRowFunction="sum" headerRowDxfId="472" dataDxfId="471" totalsRowDxfId="470"/>
    <tableColumn id="7" name="Column7" totalsRowFunction="sum" headerRowDxfId="469" dataDxfId="468" totalsRowDxfId="467"/>
    <tableColumn id="8" name="Column8" totalsRowFunction="sum" headerRowDxfId="466" dataDxfId="465" totalsRowDxfId="464"/>
    <tableColumn id="9" name="Column9" totalsRowFunction="sum" headerRowDxfId="463" dataDxfId="462" totalsRowDxfId="461"/>
    <tableColumn id="10" name="Column10" totalsRowFunction="sum" headerRowDxfId="460" dataDxfId="459" totalsRowDxfId="458"/>
    <tableColumn id="11" name="Column11" totalsRowFunction="sum" headerRowDxfId="457" dataDxfId="456" totalsRowDxfId="455"/>
    <tableColumn id="12" name="Column12" totalsRowFunction="sum" headerRowDxfId="454" dataDxfId="453" totalsRowDxfId="452"/>
    <tableColumn id="13" name="Column13" totalsRowFunction="sum" headerRowDxfId="451" dataDxfId="450" totalsRowDxfId="449"/>
    <tableColumn id="14" name="Column14" totalsRowFunction="sum" headerRowDxfId="448" dataDxfId="447" totalsRowDxfId="446">
      <calculatedColumnFormula>SUM(Table2[[#This Row],[Column2]:[Column13]])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N28" headerRowCount="0" totalsRowCount="1" headerRowDxfId="445" dataDxfId="443" totalsRowDxfId="442" headerRowBorderDxfId="444">
  <tableColumns count="14">
    <tableColumn id="1" name="Column1" totalsRowLabel="Total" headerRowDxfId="441" totalsRowDxfId="440"/>
    <tableColumn id="2" name="Column2" totalsRowFunction="sum" headerRowDxfId="439" totalsRowDxfId="438"/>
    <tableColumn id="3" name="Column3" totalsRowFunction="sum" headerRowDxfId="437" totalsRowDxfId="436"/>
    <tableColumn id="4" name="Column4" totalsRowFunction="sum" headerRowDxfId="435" totalsRowDxfId="434"/>
    <tableColumn id="5" name="Column5" totalsRowFunction="sum" headerRowDxfId="433" totalsRowDxfId="432"/>
    <tableColumn id="6" name="Column6" totalsRowFunction="sum" headerRowDxfId="431" totalsRowDxfId="430"/>
    <tableColumn id="7" name="Column7" totalsRowFunction="sum" headerRowDxfId="429" totalsRowDxfId="428"/>
    <tableColumn id="8" name="Column8" totalsRowFunction="sum" headerRowDxfId="427" totalsRowDxfId="426"/>
    <tableColumn id="9" name="Column9" totalsRowFunction="sum" headerRowDxfId="425" totalsRowDxfId="424"/>
    <tableColumn id="10" name="Column10" totalsRowFunction="sum" headerRowDxfId="423" totalsRowDxfId="422"/>
    <tableColumn id="11" name="Column11" totalsRowFunction="sum" headerRowDxfId="421" totalsRowDxfId="420"/>
    <tableColumn id="12" name="Column12" totalsRowFunction="sum" headerRowDxfId="419" totalsRowDxfId="418"/>
    <tableColumn id="13" name="Column13" totalsRowFunction="sum" headerRowDxfId="417" totalsRowDxfId="416"/>
    <tableColumn id="14" name="Column14" totalsRowFunction="sum" headerRowDxfId="415" totalsRowDxfId="414">
      <calculatedColumnFormula>SUM(Table3[[#This Row],[Column2]:[Column13]])</calculatedColumnFormula>
    </tableColumn>
  </tableColumns>
  <tableStyleInfo name="TableStyleMedium15" showFirstColumn="0" showLastColumn="0" showRowStripes="1" showColumnStripes="1"/>
</table>
</file>

<file path=xl/tables/table4.xml><?xml version="1.0" encoding="utf-8"?>
<table xmlns="http://schemas.openxmlformats.org/spreadsheetml/2006/main" id="4" name="Table4" displayName="Table4" ref="A30:N36" headerRowCount="0" totalsRowCount="1" headerRowDxfId="413" dataDxfId="411" totalsRowDxfId="410" headerRowBorderDxfId="412">
  <tableColumns count="14">
    <tableColumn id="1" name="Column1" totalsRowLabel="Total" headerRowDxfId="409" dataDxfId="408" totalsRowDxfId="407"/>
    <tableColumn id="2" name="Column2" totalsRowFunction="sum" headerRowDxfId="406" dataDxfId="405" totalsRowDxfId="404"/>
    <tableColumn id="3" name="Column3" totalsRowFunction="sum" headerRowDxfId="403" dataDxfId="402" totalsRowDxfId="401"/>
    <tableColumn id="4" name="Column4" totalsRowFunction="sum" headerRowDxfId="400" dataDxfId="399" totalsRowDxfId="398"/>
    <tableColumn id="5" name="Column5" totalsRowFunction="sum" headerRowDxfId="397" dataDxfId="396" totalsRowDxfId="395"/>
    <tableColumn id="6" name="Column6" totalsRowFunction="sum" headerRowDxfId="394" dataDxfId="393" totalsRowDxfId="392"/>
    <tableColumn id="7" name="Column7" totalsRowFunction="sum" headerRowDxfId="391" dataDxfId="390" totalsRowDxfId="389"/>
    <tableColumn id="8" name="Column8" totalsRowFunction="sum" headerRowDxfId="388" dataDxfId="387" totalsRowDxfId="386"/>
    <tableColumn id="9" name="Column9" totalsRowFunction="sum" headerRowDxfId="385" dataDxfId="384" totalsRowDxfId="383"/>
    <tableColumn id="10" name="Column10" totalsRowFunction="sum" headerRowDxfId="382" dataDxfId="381" totalsRowDxfId="380"/>
    <tableColumn id="11" name="Column11" totalsRowFunction="sum" headerRowDxfId="379" dataDxfId="378" totalsRowDxfId="377"/>
    <tableColumn id="12" name="Column12" totalsRowFunction="sum" headerRowDxfId="376" dataDxfId="375" totalsRowDxfId="374"/>
    <tableColumn id="13" name="Column13" totalsRowFunction="sum" headerRowDxfId="373" dataDxfId="372" totalsRowDxfId="371"/>
    <tableColumn id="14" name="Column14" totalsRowFunction="sum" headerRowDxfId="370" dataDxfId="369" totalsRowDxfId="368">
      <calculatedColumnFormula>SUM(Table4[[#This Row],[Column2]:[Column13]])</calculatedColumnFormula>
    </tableColumn>
  </tableColumns>
  <tableStyleInfo name="TableStyleMedium15" showFirstColumn="0" showLastColumn="0" showRowStripes="1" showColumnStripes="1"/>
</table>
</file>

<file path=xl/tables/table5.xml><?xml version="1.0" encoding="utf-8"?>
<table xmlns="http://schemas.openxmlformats.org/spreadsheetml/2006/main" id="5" name="Table5" displayName="Table5" ref="A38:N42" headerRowCount="0" totalsRowCount="1" headerRowDxfId="367" dataDxfId="365" totalsRowDxfId="364" headerRowBorderDxfId="366">
  <tableColumns count="14">
    <tableColumn id="1" name="Column1" totalsRowLabel="Total" headerRowDxfId="363" dataDxfId="362" totalsRowDxfId="361"/>
    <tableColumn id="2" name="Column2" totalsRowFunction="sum" headerRowDxfId="360" dataDxfId="359" totalsRowDxfId="358"/>
    <tableColumn id="3" name="Column3" totalsRowFunction="sum" headerRowDxfId="357" dataDxfId="356" totalsRowDxfId="355"/>
    <tableColumn id="4" name="Column4" totalsRowFunction="sum" headerRowDxfId="354" dataDxfId="353" totalsRowDxfId="352"/>
    <tableColumn id="5" name="Column5" totalsRowFunction="sum" headerRowDxfId="351" dataDxfId="350" totalsRowDxfId="349"/>
    <tableColumn id="6" name="Column6" totalsRowFunction="sum" headerRowDxfId="348" dataDxfId="347" totalsRowDxfId="346"/>
    <tableColumn id="7" name="Column7" totalsRowFunction="sum" headerRowDxfId="345" dataDxfId="344" totalsRowDxfId="343"/>
    <tableColumn id="8" name="Column8" totalsRowFunction="sum" headerRowDxfId="342" dataDxfId="341" totalsRowDxfId="340"/>
    <tableColumn id="9" name="Column9" totalsRowFunction="sum" headerRowDxfId="339" dataDxfId="338" totalsRowDxfId="337"/>
    <tableColumn id="10" name="Column10" totalsRowFunction="sum" headerRowDxfId="336" dataDxfId="335" totalsRowDxfId="334"/>
    <tableColumn id="11" name="Column11" totalsRowFunction="sum" headerRowDxfId="333" dataDxfId="332" totalsRowDxfId="331"/>
    <tableColumn id="12" name="Column12" totalsRowFunction="sum" headerRowDxfId="330" dataDxfId="329" totalsRowDxfId="328"/>
    <tableColumn id="13" name="Column13" totalsRowFunction="sum" headerRowDxfId="327" dataDxfId="326" totalsRowDxfId="325"/>
    <tableColumn id="14" name="Column14" totalsRowFunction="sum" headerRowDxfId="324" dataDxfId="323" totalsRowDxfId="322">
      <calculatedColumnFormula>SUM(Table5[[#This Row],[Column2]:[Column13]])</calculatedColumnFormula>
    </tableColumn>
  </tableColumns>
  <tableStyleInfo name="TableStyleMedium15" showFirstColumn="0" showLastColumn="0" showRowStripes="1" showColumnStripes="1"/>
</table>
</file>

<file path=xl/tables/table6.xml><?xml version="1.0" encoding="utf-8"?>
<table xmlns="http://schemas.openxmlformats.org/spreadsheetml/2006/main" id="6" name="Table6" displayName="Table6" ref="A44:N51" headerRowCount="0" totalsRowCount="1" headerRowDxfId="321" dataDxfId="319" totalsRowDxfId="318" headerRowBorderDxfId="320">
  <tableColumns count="14">
    <tableColumn id="1" name="Column1" totalsRowLabel="Total" headerRowDxfId="317" dataDxfId="316" totalsRowDxfId="315"/>
    <tableColumn id="2" name="Column2" totalsRowFunction="sum" headerRowDxfId="314" dataDxfId="313" totalsRowDxfId="312"/>
    <tableColumn id="3" name="Column3" totalsRowFunction="sum" headerRowDxfId="311" dataDxfId="310" totalsRowDxfId="309"/>
    <tableColumn id="4" name="Column4" totalsRowFunction="sum" headerRowDxfId="308" dataDxfId="307" totalsRowDxfId="306"/>
    <tableColumn id="5" name="Column5" totalsRowFunction="sum" headerRowDxfId="305" dataDxfId="304" totalsRowDxfId="303"/>
    <tableColumn id="6" name="Column6" totalsRowFunction="sum" headerRowDxfId="302" dataDxfId="301" totalsRowDxfId="300"/>
    <tableColumn id="7" name="Column7" totalsRowFunction="sum" headerRowDxfId="299" dataDxfId="298" totalsRowDxfId="297"/>
    <tableColumn id="8" name="Column8" totalsRowFunction="sum" headerRowDxfId="296" dataDxfId="295" totalsRowDxfId="294"/>
    <tableColumn id="9" name="Column9" totalsRowFunction="sum" headerRowDxfId="293" dataDxfId="292" totalsRowDxfId="291"/>
    <tableColumn id="10" name="Column10" totalsRowFunction="sum" headerRowDxfId="290" dataDxfId="289" totalsRowDxfId="288"/>
    <tableColumn id="11" name="Column11" totalsRowFunction="sum" headerRowDxfId="287" dataDxfId="286" totalsRowDxfId="285"/>
    <tableColumn id="12" name="Column12" totalsRowFunction="sum" headerRowDxfId="284" dataDxfId="283" totalsRowDxfId="282"/>
    <tableColumn id="13" name="Column13" totalsRowFunction="sum" headerRowDxfId="281" dataDxfId="280" totalsRowDxfId="279"/>
    <tableColumn id="14" name="Column14" totalsRowFunction="sum" headerRowDxfId="278" dataDxfId="277" totalsRowDxfId="276">
      <calculatedColumnFormula>SUM(Table6[[#This Row],[Column2]:[Column13]])</calculatedColumnFormula>
    </tableColumn>
  </tableColumns>
  <tableStyleInfo name="TableStyleMedium15" showFirstColumn="0" showLastColumn="0" showRowStripes="1" showColumnStripes="1"/>
</table>
</file>

<file path=xl/tables/table7.xml><?xml version="1.0" encoding="utf-8"?>
<table xmlns="http://schemas.openxmlformats.org/spreadsheetml/2006/main" id="7" name="Table7" displayName="Table7" ref="A53:N59" headerRowCount="0" totalsRowCount="1" headerRowDxfId="275" dataDxfId="273" totalsRowDxfId="272" headerRowBorderDxfId="274">
  <tableColumns count="14">
    <tableColumn id="1" name="Column1" totalsRowLabel="Total" headerRowDxfId="271" dataDxfId="270" totalsRowDxfId="269"/>
    <tableColumn id="2" name="Column2" totalsRowFunction="sum" headerRowDxfId="268" dataDxfId="267" totalsRowDxfId="266"/>
    <tableColumn id="3" name="Column3" totalsRowFunction="sum" headerRowDxfId="265" dataDxfId="264" totalsRowDxfId="263"/>
    <tableColumn id="4" name="Column4" totalsRowFunction="sum" headerRowDxfId="262" dataDxfId="261" totalsRowDxfId="260"/>
    <tableColumn id="5" name="Column5" totalsRowFunction="sum" headerRowDxfId="259" dataDxfId="258" totalsRowDxfId="257"/>
    <tableColumn id="6" name="Column6" totalsRowFunction="sum" headerRowDxfId="256" dataDxfId="255" totalsRowDxfId="254"/>
    <tableColumn id="7" name="Column7" totalsRowFunction="sum" headerRowDxfId="253" dataDxfId="252" totalsRowDxfId="251"/>
    <tableColumn id="8" name="Column8" totalsRowFunction="sum" headerRowDxfId="250" dataDxfId="249" totalsRowDxfId="248"/>
    <tableColumn id="9" name="Column9" totalsRowFunction="sum" headerRowDxfId="247" dataDxfId="246" totalsRowDxfId="245"/>
    <tableColumn id="10" name="Column10" totalsRowFunction="sum" headerRowDxfId="244" dataDxfId="243" totalsRowDxfId="242"/>
    <tableColumn id="11" name="Column11" totalsRowFunction="sum" headerRowDxfId="241" dataDxfId="240" totalsRowDxfId="239"/>
    <tableColumn id="12" name="Column12" totalsRowFunction="sum" headerRowDxfId="238" dataDxfId="237" totalsRowDxfId="236"/>
    <tableColumn id="13" name="Column13" totalsRowFunction="sum" headerRowDxfId="235" dataDxfId="234" totalsRowDxfId="233"/>
    <tableColumn id="14" name="Column14" totalsRowFunction="sum" headerRowDxfId="232" dataDxfId="231" totalsRowDxfId="230">
      <calculatedColumnFormula>SUM(Table7[[#This Row],[Column2]:[Column13]])</calculatedColumnFormula>
    </tableColumn>
  </tableColumns>
  <tableStyleInfo name="TableStyleMedium15" showFirstColumn="0" showLastColumn="0" showRowStripes="1" showColumnStripes="1"/>
</table>
</file>

<file path=xl/tables/table8.xml><?xml version="1.0" encoding="utf-8"?>
<table xmlns="http://schemas.openxmlformats.org/spreadsheetml/2006/main" id="8" name="Table8" displayName="Table8" ref="A61:N65" headerRowCount="0" totalsRowCount="1" headerRowDxfId="229" dataDxfId="227" totalsRowDxfId="226" headerRowBorderDxfId="228">
  <tableColumns count="14">
    <tableColumn id="1" name="Column1" totalsRowLabel="Total" headerRowDxfId="225" dataDxfId="224" totalsRowDxfId="223"/>
    <tableColumn id="2" name="Column2" totalsRowFunction="sum" headerRowDxfId="222" dataDxfId="221" totalsRowDxfId="220"/>
    <tableColumn id="3" name="Column3" totalsRowFunction="sum" headerRowDxfId="219" dataDxfId="218" totalsRowDxfId="217"/>
    <tableColumn id="4" name="Column4" totalsRowFunction="sum" headerRowDxfId="216" dataDxfId="215" totalsRowDxfId="214"/>
    <tableColumn id="5" name="Column5" totalsRowFunction="sum" headerRowDxfId="213" dataDxfId="212" totalsRowDxfId="211"/>
    <tableColumn id="6" name="Column6" totalsRowFunction="sum" headerRowDxfId="210" dataDxfId="209" totalsRowDxfId="208"/>
    <tableColumn id="7" name="Column7" totalsRowFunction="sum" headerRowDxfId="207" dataDxfId="206" totalsRowDxfId="205"/>
    <tableColumn id="8" name="Column8" totalsRowFunction="sum" headerRowDxfId="204" dataDxfId="203" totalsRowDxfId="202"/>
    <tableColumn id="9" name="Column9" totalsRowFunction="sum" headerRowDxfId="201" dataDxfId="200" totalsRowDxfId="199"/>
    <tableColumn id="10" name="Column10" totalsRowFunction="sum" headerRowDxfId="198" dataDxfId="197" totalsRowDxfId="196"/>
    <tableColumn id="11" name="Column11" totalsRowFunction="sum" headerRowDxfId="195" dataDxfId="194" totalsRowDxfId="193"/>
    <tableColumn id="12" name="Column12" totalsRowFunction="sum" headerRowDxfId="192" dataDxfId="191" totalsRowDxfId="190"/>
    <tableColumn id="13" name="Column13" totalsRowFunction="sum" headerRowDxfId="189" dataDxfId="188" totalsRowDxfId="187"/>
    <tableColumn id="14" name="Column14" totalsRowFunction="sum" headerRowDxfId="186" dataDxfId="185" totalsRowDxfId="184">
      <calculatedColumnFormula>SUM(Table8[[#This Row],[Column2]:[Column13]])</calculatedColumnFormula>
    </tableColumn>
  </tableColumns>
  <tableStyleInfo name="TableStyleMedium15" showFirstColumn="0" showLastColumn="0" showRowStripes="1" showColumnStripes="1"/>
</table>
</file>

<file path=xl/tables/table9.xml><?xml version="1.0" encoding="utf-8"?>
<table xmlns="http://schemas.openxmlformats.org/spreadsheetml/2006/main" id="9" name="Table9" displayName="Table9" ref="A67:N74" headerRowCount="0" totalsRowCount="1" headerRowDxfId="183" dataDxfId="181" totalsRowDxfId="180" headerRowBorderDxfId="182">
  <tableColumns count="14">
    <tableColumn id="1" name="Column1" totalsRowLabel="Total" headerRowDxfId="179" dataDxfId="178" totalsRowDxfId="177"/>
    <tableColumn id="2" name="Column2" totalsRowFunction="sum" headerRowDxfId="176" dataDxfId="175" totalsRowDxfId="174"/>
    <tableColumn id="3" name="Column3" totalsRowFunction="sum" headerRowDxfId="173" dataDxfId="172" totalsRowDxfId="171"/>
    <tableColumn id="4" name="Column4" totalsRowFunction="sum" headerRowDxfId="170" dataDxfId="169" totalsRowDxfId="168"/>
    <tableColumn id="5" name="Column5" totalsRowFunction="sum" headerRowDxfId="167" dataDxfId="166" totalsRowDxfId="165"/>
    <tableColumn id="6" name="Column6" totalsRowFunction="sum" headerRowDxfId="164" dataDxfId="163" totalsRowDxfId="162"/>
    <tableColumn id="7" name="Column7" totalsRowFunction="sum" headerRowDxfId="161" dataDxfId="160" totalsRowDxfId="159"/>
    <tableColumn id="8" name="Column8" totalsRowFunction="sum" headerRowDxfId="158" dataDxfId="157" totalsRowDxfId="156"/>
    <tableColumn id="9" name="Column9" totalsRowFunction="sum" headerRowDxfId="155" dataDxfId="154" totalsRowDxfId="153"/>
    <tableColumn id="10" name="Column10" totalsRowFunction="sum" headerRowDxfId="152" dataDxfId="151" totalsRowDxfId="150"/>
    <tableColumn id="11" name="Column11" totalsRowFunction="sum" headerRowDxfId="149" dataDxfId="148" totalsRowDxfId="147"/>
    <tableColumn id="12" name="Column12" totalsRowFunction="sum" headerRowDxfId="146" dataDxfId="145" totalsRowDxfId="144"/>
    <tableColumn id="13" name="Column13" totalsRowFunction="sum" headerRowDxfId="143" dataDxfId="142" totalsRowDxfId="141"/>
    <tableColumn id="14" name="Column14" totalsRowFunction="sum" headerRowDxfId="140" dataDxfId="139" totalsRowDxfId="138">
      <calculatedColumnFormula>SUM(Table9[[#This Row],[Column2]:[Column13]])</calculatedColumnFormula>
    </tableColumn>
  </tableColumns>
  <tableStyleInfo name="TableStyleMedium15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B28" sqref="B28"/>
    </sheetView>
  </sheetViews>
  <sheetFormatPr defaultRowHeight="12.75"/>
  <cols>
    <col min="1" max="1" width="14.85546875" style="153" customWidth="1"/>
    <col min="2" max="2" width="14.140625" style="70" customWidth="1"/>
    <col min="3" max="3" width="9.140625" style="70"/>
    <col min="4" max="5" width="10.85546875" style="70" customWidth="1"/>
    <col min="6" max="6" width="8.5703125" style="70" customWidth="1"/>
    <col min="7" max="7" width="15.5703125" style="70" customWidth="1"/>
    <col min="8" max="8" width="17.7109375" style="70" customWidth="1"/>
    <col min="9" max="9" width="11.7109375" style="70" customWidth="1"/>
    <col min="10" max="10" width="11.140625" style="70" customWidth="1"/>
    <col min="11" max="11" width="13.5703125" style="70" customWidth="1"/>
    <col min="12" max="12" width="9.140625" style="70"/>
    <col min="13" max="16384" width="9.140625" style="48"/>
  </cols>
  <sheetData>
    <row r="1" spans="1:12" s="161" customFormat="1" ht="15" customHeight="1" thickBot="1">
      <c r="A1" s="156" t="s">
        <v>86</v>
      </c>
      <c r="B1" s="167"/>
      <c r="C1" s="157" t="s">
        <v>192</v>
      </c>
      <c r="D1" s="160" t="s">
        <v>149</v>
      </c>
      <c r="E1" s="168"/>
      <c r="F1" s="168"/>
      <c r="H1" s="168"/>
      <c r="I1" s="168"/>
      <c r="J1" s="168"/>
      <c r="K1" s="169"/>
      <c r="L1" s="169"/>
    </row>
    <row r="2" spans="1:12" ht="15" customHeight="1" thickBot="1">
      <c r="A2" s="50" t="s">
        <v>187</v>
      </c>
      <c r="B2" s="52" t="s">
        <v>178</v>
      </c>
      <c r="C2" s="56">
        <v>42495</v>
      </c>
      <c r="D2" s="57">
        <v>2500</v>
      </c>
      <c r="E2" s="52"/>
      <c r="F2" s="130"/>
      <c r="G2" s="202">
        <f>SUM(F9:F17)</f>
        <v>1589</v>
      </c>
      <c r="H2" s="53" t="s">
        <v>172</v>
      </c>
      <c r="I2" s="64" t="s">
        <v>279</v>
      </c>
      <c r="J2" s="52"/>
      <c r="K2" s="223" t="s">
        <v>278</v>
      </c>
      <c r="L2" s="224"/>
    </row>
    <row r="3" spans="1:12" ht="15" customHeight="1" thickBot="1">
      <c r="A3" s="50" t="s">
        <v>187</v>
      </c>
      <c r="B3" s="52" t="s">
        <v>179</v>
      </c>
      <c r="C3" s="56">
        <v>42500</v>
      </c>
      <c r="D3" s="57">
        <v>200</v>
      </c>
      <c r="E3" s="52"/>
      <c r="F3" s="130"/>
      <c r="G3" s="203">
        <f>D6*2</f>
        <v>6800</v>
      </c>
      <c r="H3" s="53" t="s">
        <v>183</v>
      </c>
      <c r="I3" s="64" t="s">
        <v>188</v>
      </c>
      <c r="J3" s="52"/>
      <c r="K3" s="130"/>
      <c r="L3" s="130"/>
    </row>
    <row r="4" spans="1:12" ht="15" customHeight="1" thickBot="1">
      <c r="A4" s="50" t="s">
        <v>187</v>
      </c>
      <c r="B4" s="52" t="s">
        <v>180</v>
      </c>
      <c r="C4" s="56">
        <v>42505</v>
      </c>
      <c r="D4" s="57">
        <v>500</v>
      </c>
      <c r="E4" s="52"/>
      <c r="F4" s="130"/>
      <c r="G4" s="204">
        <f>G2/G3</f>
        <v>0.23367647058823529</v>
      </c>
      <c r="H4" s="53" t="s">
        <v>173</v>
      </c>
      <c r="I4" s="64" t="s">
        <v>189</v>
      </c>
      <c r="J4" s="52"/>
      <c r="K4" s="130"/>
      <c r="L4" s="130"/>
    </row>
    <row r="5" spans="1:12" ht="15" customHeight="1" thickBot="1">
      <c r="A5" s="50" t="s">
        <v>187</v>
      </c>
      <c r="B5" s="52" t="s">
        <v>181</v>
      </c>
      <c r="C5" s="56">
        <v>42505</v>
      </c>
      <c r="D5" s="57">
        <v>200</v>
      </c>
      <c r="E5" s="52"/>
      <c r="F5" s="130"/>
      <c r="G5" s="205">
        <f>-G6/SUM(D11:D17)</f>
        <v>0.75655870445344131</v>
      </c>
      <c r="H5" s="53" t="s">
        <v>186</v>
      </c>
      <c r="I5" s="64" t="s">
        <v>190</v>
      </c>
      <c r="J5" s="52"/>
      <c r="K5" s="130"/>
      <c r="L5" s="130"/>
    </row>
    <row r="6" spans="1:12" ht="15" customHeight="1" thickBot="1">
      <c r="A6" s="218"/>
      <c r="B6" s="214"/>
      <c r="C6" s="215" t="s">
        <v>164</v>
      </c>
      <c r="D6" s="222">
        <f>SUM(D2:D5)</f>
        <v>3400</v>
      </c>
      <c r="E6" s="52"/>
      <c r="F6" s="130"/>
      <c r="G6" s="209">
        <f>SUM(E11:E17)</f>
        <v>-18687</v>
      </c>
      <c r="H6" s="53" t="s">
        <v>191</v>
      </c>
      <c r="I6" s="225" t="s">
        <v>280</v>
      </c>
      <c r="J6" s="130"/>
      <c r="K6" s="130"/>
      <c r="L6" s="130"/>
    </row>
    <row r="7" spans="1:12" ht="15" customHeight="1" thickBot="1">
      <c r="A7" s="171" t="s">
        <v>260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3"/>
    </row>
    <row r="8" spans="1:12" s="161" customFormat="1" ht="15" customHeight="1" thickBot="1">
      <c r="A8" s="156" t="s">
        <v>185</v>
      </c>
      <c r="B8" s="157" t="s">
        <v>184</v>
      </c>
      <c r="C8" s="157" t="s">
        <v>166</v>
      </c>
      <c r="D8" s="158" t="s">
        <v>151</v>
      </c>
      <c r="E8" s="157" t="s">
        <v>165</v>
      </c>
      <c r="F8" s="157" t="s">
        <v>167</v>
      </c>
      <c r="G8" s="157" t="s">
        <v>182</v>
      </c>
      <c r="H8" s="157" t="s">
        <v>155</v>
      </c>
      <c r="I8" s="159">
        <v>0.3</v>
      </c>
      <c r="J8" s="157" t="s">
        <v>177</v>
      </c>
      <c r="K8" s="157" t="s">
        <v>175</v>
      </c>
      <c r="L8" s="160" t="s">
        <v>176</v>
      </c>
    </row>
    <row r="9" spans="1:12" ht="15" customHeight="1">
      <c r="A9" s="50" t="s">
        <v>168</v>
      </c>
      <c r="B9" s="52" t="s">
        <v>169</v>
      </c>
      <c r="C9" s="55">
        <v>2.9000000000000001E-2</v>
      </c>
      <c r="D9" s="60">
        <v>55000</v>
      </c>
      <c r="E9" s="210">
        <v>-47600</v>
      </c>
      <c r="F9" s="61">
        <v>908</v>
      </c>
      <c r="G9" s="130"/>
      <c r="H9" s="130"/>
      <c r="I9" s="130"/>
      <c r="J9" s="130"/>
      <c r="K9" s="130"/>
      <c r="L9" s="130"/>
    </row>
    <row r="10" spans="1:12" ht="15" customHeight="1">
      <c r="A10" s="50" t="s">
        <v>170</v>
      </c>
      <c r="B10" s="52" t="s">
        <v>169</v>
      </c>
      <c r="C10" s="59">
        <v>4.4999999999999998E-2</v>
      </c>
      <c r="D10" s="60">
        <v>15000</v>
      </c>
      <c r="E10" s="210">
        <v>-14503</v>
      </c>
      <c r="F10" s="61">
        <v>150</v>
      </c>
      <c r="G10" s="130"/>
      <c r="H10" s="130"/>
      <c r="I10" s="130"/>
      <c r="J10" s="130"/>
      <c r="K10" s="130"/>
      <c r="L10" s="130"/>
    </row>
    <row r="11" spans="1:12" ht="15" customHeight="1">
      <c r="A11" s="50" t="s">
        <v>152</v>
      </c>
      <c r="B11" s="52" t="s">
        <v>156</v>
      </c>
      <c r="C11" s="55">
        <v>7.9000000000000001E-2</v>
      </c>
      <c r="D11" s="54">
        <v>5000</v>
      </c>
      <c r="E11" s="210">
        <v>-4800</v>
      </c>
      <c r="F11" s="61">
        <v>145</v>
      </c>
      <c r="G11" s="207">
        <f>-(E11/D11)</f>
        <v>0.96</v>
      </c>
      <c r="H11" s="208">
        <v>145</v>
      </c>
      <c r="I11" s="206">
        <f>D11*0.3</f>
        <v>1500</v>
      </c>
      <c r="J11" s="208">
        <f>I11+E11</f>
        <v>-3300</v>
      </c>
      <c r="K11" s="62">
        <v>42186</v>
      </c>
      <c r="L11" s="52" t="s">
        <v>157</v>
      </c>
    </row>
    <row r="12" spans="1:12" ht="15" customHeight="1">
      <c r="A12" s="50" t="s">
        <v>171</v>
      </c>
      <c r="B12" s="52" t="s">
        <v>156</v>
      </c>
      <c r="C12" s="55">
        <v>0.18990000000000001</v>
      </c>
      <c r="D12" s="54">
        <v>3000</v>
      </c>
      <c r="E12" s="210">
        <v>-3014</v>
      </c>
      <c r="F12" s="61">
        <v>66</v>
      </c>
      <c r="G12" s="207">
        <f t="shared" ref="G12:G17" si="0">-(E12/D12)</f>
        <v>1.0046666666666666</v>
      </c>
      <c r="H12" s="208">
        <v>-14</v>
      </c>
      <c r="I12" s="206">
        <f t="shared" ref="I12:I17" si="1">D12*0.3</f>
        <v>900</v>
      </c>
      <c r="J12" s="208">
        <f t="shared" ref="J12:J17" si="2">I12+E12</f>
        <v>-2114</v>
      </c>
      <c r="K12" s="62">
        <v>41609</v>
      </c>
      <c r="L12" s="52"/>
    </row>
    <row r="13" spans="1:12" ht="15.75" customHeight="1">
      <c r="A13" s="50" t="s">
        <v>158</v>
      </c>
      <c r="B13" s="52" t="s">
        <v>163</v>
      </c>
      <c r="C13" s="55">
        <v>0.28239999999999998</v>
      </c>
      <c r="D13" s="54">
        <v>3000</v>
      </c>
      <c r="E13" s="210">
        <v>-1175</v>
      </c>
      <c r="F13" s="61">
        <v>39</v>
      </c>
      <c r="G13" s="207">
        <f t="shared" si="0"/>
        <v>0.39166666666666666</v>
      </c>
      <c r="H13" s="208">
        <v>1825</v>
      </c>
      <c r="I13" s="206">
        <f t="shared" si="1"/>
        <v>900</v>
      </c>
      <c r="J13" s="208">
        <f t="shared" si="2"/>
        <v>-275</v>
      </c>
      <c r="K13" s="62">
        <v>41699</v>
      </c>
      <c r="L13" s="52"/>
    </row>
    <row r="14" spans="1:12" ht="15.75" customHeight="1">
      <c r="A14" s="50" t="s">
        <v>159</v>
      </c>
      <c r="B14" s="52" t="s">
        <v>156</v>
      </c>
      <c r="C14" s="55">
        <v>0.23150000000000001</v>
      </c>
      <c r="D14" s="54">
        <v>2500</v>
      </c>
      <c r="E14" s="210">
        <v>-2294</v>
      </c>
      <c r="F14" s="61">
        <v>62</v>
      </c>
      <c r="G14" s="207">
        <f t="shared" si="0"/>
        <v>0.91759999999999997</v>
      </c>
      <c r="H14" s="208">
        <v>206</v>
      </c>
      <c r="I14" s="206">
        <f t="shared" si="1"/>
        <v>750</v>
      </c>
      <c r="J14" s="208">
        <f t="shared" si="2"/>
        <v>-1544</v>
      </c>
      <c r="K14" s="62">
        <v>41791</v>
      </c>
      <c r="L14" s="52"/>
    </row>
    <row r="15" spans="1:12" ht="15.75" customHeight="1">
      <c r="A15" s="50" t="s">
        <v>231</v>
      </c>
      <c r="B15" s="52" t="s">
        <v>156</v>
      </c>
      <c r="C15" s="55">
        <v>0.22989999999999999</v>
      </c>
      <c r="D15" s="54">
        <v>4000</v>
      </c>
      <c r="E15" s="210">
        <v>-3797</v>
      </c>
      <c r="F15" s="61">
        <v>108</v>
      </c>
      <c r="G15" s="207">
        <f t="shared" si="0"/>
        <v>0.94925000000000004</v>
      </c>
      <c r="H15" s="208">
        <v>203</v>
      </c>
      <c r="I15" s="206">
        <f t="shared" si="1"/>
        <v>1200</v>
      </c>
      <c r="J15" s="208">
        <f t="shared" si="2"/>
        <v>-2597</v>
      </c>
      <c r="K15" s="62">
        <v>41821</v>
      </c>
      <c r="L15" s="52" t="s">
        <v>160</v>
      </c>
    </row>
    <row r="16" spans="1:12" ht="15.75" customHeight="1">
      <c r="A16" s="50" t="s">
        <v>234</v>
      </c>
      <c r="B16" s="52" t="s">
        <v>156</v>
      </c>
      <c r="C16" s="55">
        <v>0.1799</v>
      </c>
      <c r="D16" s="54">
        <v>2000</v>
      </c>
      <c r="E16" s="210">
        <v>-996</v>
      </c>
      <c r="F16" s="61">
        <v>25</v>
      </c>
      <c r="G16" s="207">
        <f t="shared" si="0"/>
        <v>0.498</v>
      </c>
      <c r="H16" s="208">
        <v>1004</v>
      </c>
      <c r="I16" s="206">
        <f t="shared" si="1"/>
        <v>600</v>
      </c>
      <c r="J16" s="208">
        <f t="shared" si="2"/>
        <v>-396</v>
      </c>
      <c r="K16" s="62">
        <v>42156</v>
      </c>
      <c r="L16" s="52" t="s">
        <v>161</v>
      </c>
    </row>
    <row r="17" spans="1:12" ht="15.75" customHeight="1" thickBot="1">
      <c r="A17" s="50" t="s">
        <v>162</v>
      </c>
      <c r="B17" s="52" t="s">
        <v>163</v>
      </c>
      <c r="C17" s="63">
        <v>0</v>
      </c>
      <c r="D17" s="54">
        <v>5200</v>
      </c>
      <c r="E17" s="210">
        <v>-2611</v>
      </c>
      <c r="F17" s="61">
        <v>86</v>
      </c>
      <c r="G17" s="207">
        <f t="shared" si="0"/>
        <v>0.50211538461538463</v>
      </c>
      <c r="H17" s="208">
        <v>2589.36</v>
      </c>
      <c r="I17" s="206">
        <f t="shared" si="1"/>
        <v>1560</v>
      </c>
      <c r="J17" s="208">
        <f t="shared" si="2"/>
        <v>-1051</v>
      </c>
      <c r="K17" s="62">
        <v>42064</v>
      </c>
      <c r="L17" s="52"/>
    </row>
    <row r="18" spans="1:12" ht="15.75" customHeight="1" thickBot="1">
      <c r="A18" s="218"/>
      <c r="B18" s="214"/>
      <c r="C18" s="215" t="s">
        <v>164</v>
      </c>
      <c r="D18" s="219">
        <f>SUM(D9:D17)</f>
        <v>94700</v>
      </c>
      <c r="E18" s="220">
        <f>SUM(E9:E17)</f>
        <v>-80790</v>
      </c>
      <c r="F18" s="221">
        <f>SUM(F9:F17)</f>
        <v>1589</v>
      </c>
      <c r="G18" s="130"/>
      <c r="H18" s="217">
        <v>5958.36</v>
      </c>
      <c r="I18" s="130"/>
      <c r="J18" s="130"/>
      <c r="K18" s="130"/>
      <c r="L18" s="130"/>
    </row>
    <row r="19" spans="1:12" ht="15.75" customHeight="1" thickBot="1">
      <c r="A19" s="171" t="s">
        <v>261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3"/>
    </row>
    <row r="20" spans="1:12" s="161" customFormat="1" ht="15.75" customHeight="1" thickBot="1">
      <c r="A20" s="162" t="s">
        <v>86</v>
      </c>
      <c r="B20" s="163"/>
      <c r="C20" s="164" t="s">
        <v>192</v>
      </c>
      <c r="D20" s="164" t="s">
        <v>149</v>
      </c>
      <c r="E20" s="164" t="s">
        <v>91</v>
      </c>
      <c r="F20" s="164" t="s">
        <v>237</v>
      </c>
      <c r="G20" s="164" t="s">
        <v>184</v>
      </c>
      <c r="H20" s="164" t="s">
        <v>185</v>
      </c>
      <c r="I20" s="165" t="s">
        <v>149</v>
      </c>
      <c r="J20" s="164"/>
      <c r="K20" s="164"/>
      <c r="L20" s="166"/>
    </row>
    <row r="21" spans="1:12" ht="15.75" customHeight="1">
      <c r="A21" s="98" t="s">
        <v>152</v>
      </c>
      <c r="B21" s="99" t="s">
        <v>187</v>
      </c>
      <c r="C21" s="100">
        <v>42495</v>
      </c>
      <c r="D21" s="101">
        <v>2500</v>
      </c>
      <c r="F21" s="109" t="s">
        <v>150</v>
      </c>
      <c r="G21" s="110" t="s">
        <v>236</v>
      </c>
      <c r="H21" s="110" t="s">
        <v>152</v>
      </c>
      <c r="I21" s="149">
        <v>1150</v>
      </c>
    </row>
    <row r="22" spans="1:12" ht="15.75" customHeight="1">
      <c r="A22" s="102" t="s">
        <v>216</v>
      </c>
      <c r="B22" s="52" t="s">
        <v>187</v>
      </c>
      <c r="C22" s="56">
        <v>42500</v>
      </c>
      <c r="D22" s="103">
        <v>200</v>
      </c>
      <c r="F22" s="111" t="s">
        <v>150</v>
      </c>
      <c r="G22" s="130" t="s">
        <v>258</v>
      </c>
      <c r="H22" s="130" t="s">
        <v>259</v>
      </c>
      <c r="I22" s="150">
        <v>150</v>
      </c>
    </row>
    <row r="23" spans="1:12" ht="15.75" customHeight="1">
      <c r="A23" s="102" t="s">
        <v>37</v>
      </c>
      <c r="B23" s="52" t="s">
        <v>187</v>
      </c>
      <c r="C23" s="56">
        <v>42505</v>
      </c>
      <c r="D23" s="103">
        <v>500</v>
      </c>
      <c r="F23" s="111" t="s">
        <v>209</v>
      </c>
      <c r="G23" s="130" t="s">
        <v>248</v>
      </c>
      <c r="H23" s="130" t="s">
        <v>249</v>
      </c>
      <c r="I23" s="150">
        <v>170</v>
      </c>
    </row>
    <row r="24" spans="1:12" ht="15.75" customHeight="1">
      <c r="A24" s="102" t="s">
        <v>265</v>
      </c>
      <c r="B24" s="52" t="s">
        <v>187</v>
      </c>
      <c r="C24" s="56">
        <v>42505</v>
      </c>
      <c r="D24" s="103">
        <v>200</v>
      </c>
      <c r="F24" s="111" t="s">
        <v>238</v>
      </c>
      <c r="G24" s="130" t="s">
        <v>200</v>
      </c>
      <c r="H24" s="130" t="s">
        <v>152</v>
      </c>
      <c r="I24" s="150">
        <v>750</v>
      </c>
    </row>
    <row r="25" spans="1:12" ht="15.75" customHeight="1">
      <c r="A25" s="104" t="s">
        <v>152</v>
      </c>
      <c r="B25" s="130" t="s">
        <v>262</v>
      </c>
      <c r="C25" s="151">
        <v>42495</v>
      </c>
      <c r="D25" s="150">
        <v>100</v>
      </c>
      <c r="F25" s="111" t="s">
        <v>211</v>
      </c>
      <c r="G25" s="130" t="s">
        <v>239</v>
      </c>
      <c r="H25" s="130" t="s">
        <v>250</v>
      </c>
      <c r="I25" s="150">
        <v>86</v>
      </c>
    </row>
    <row r="26" spans="1:12" ht="15.75" customHeight="1">
      <c r="A26" s="104" t="s">
        <v>266</v>
      </c>
      <c r="B26" s="130" t="s">
        <v>267</v>
      </c>
      <c r="C26" s="151">
        <v>42495</v>
      </c>
      <c r="D26" s="150">
        <v>1000</v>
      </c>
      <c r="F26" s="111" t="s">
        <v>240</v>
      </c>
      <c r="G26" s="130" t="s">
        <v>156</v>
      </c>
      <c r="H26" s="130" t="s">
        <v>251</v>
      </c>
      <c r="I26" s="150">
        <v>62</v>
      </c>
    </row>
    <row r="27" spans="1:12" ht="17.25" customHeight="1">
      <c r="A27" s="104"/>
      <c r="B27" s="130"/>
      <c r="C27" s="130"/>
      <c r="D27" s="150"/>
      <c r="F27" s="111" t="s">
        <v>240</v>
      </c>
      <c r="G27" s="130" t="s">
        <v>156</v>
      </c>
      <c r="H27" s="130" t="s">
        <v>231</v>
      </c>
      <c r="I27" s="150">
        <v>108</v>
      </c>
    </row>
    <row r="28" spans="1:12" ht="17.25" customHeight="1">
      <c r="A28" s="104"/>
      <c r="B28" s="130"/>
      <c r="C28" s="130"/>
      <c r="D28" s="150"/>
      <c r="F28" s="111" t="s">
        <v>208</v>
      </c>
      <c r="G28" s="130" t="s">
        <v>269</v>
      </c>
      <c r="H28" s="130" t="s">
        <v>152</v>
      </c>
      <c r="I28" s="150">
        <v>100</v>
      </c>
    </row>
    <row r="29" spans="1:12" ht="17.25" customHeight="1">
      <c r="A29" s="104"/>
      <c r="B29" s="130"/>
      <c r="C29" s="130"/>
      <c r="D29" s="150"/>
      <c r="F29" s="111" t="s">
        <v>208</v>
      </c>
      <c r="G29" s="130" t="s">
        <v>268</v>
      </c>
      <c r="H29" s="130" t="s">
        <v>152</v>
      </c>
      <c r="I29" s="150">
        <v>50</v>
      </c>
    </row>
    <row r="30" spans="1:12" ht="17.25" customHeight="1">
      <c r="A30" s="104"/>
      <c r="B30" s="130"/>
      <c r="C30" s="130"/>
      <c r="D30" s="150"/>
      <c r="F30" s="111" t="s">
        <v>208</v>
      </c>
      <c r="G30" s="130" t="s">
        <v>270</v>
      </c>
      <c r="H30" s="130" t="s">
        <v>152</v>
      </c>
      <c r="I30" s="150">
        <v>300</v>
      </c>
    </row>
    <row r="31" spans="1:12" ht="17.25" customHeight="1">
      <c r="A31" s="104"/>
      <c r="B31" s="130"/>
      <c r="C31" s="130"/>
      <c r="D31" s="150"/>
      <c r="F31" s="111" t="s">
        <v>208</v>
      </c>
      <c r="G31" s="130" t="s">
        <v>156</v>
      </c>
      <c r="H31" s="52" t="s">
        <v>152</v>
      </c>
      <c r="I31" s="150">
        <v>145</v>
      </c>
    </row>
    <row r="32" spans="1:12" ht="17.25" customHeight="1">
      <c r="A32" s="104"/>
      <c r="B32" s="130"/>
      <c r="C32" s="130"/>
      <c r="D32" s="150"/>
      <c r="F32" s="111" t="s">
        <v>241</v>
      </c>
      <c r="G32" s="130" t="s">
        <v>247</v>
      </c>
      <c r="H32" s="51" t="s">
        <v>252</v>
      </c>
      <c r="I32" s="150">
        <v>36</v>
      </c>
    </row>
    <row r="33" spans="1:12" ht="17.25" customHeight="1">
      <c r="A33" s="105"/>
      <c r="B33" s="58"/>
      <c r="C33" s="59"/>
      <c r="D33" s="106"/>
      <c r="F33" s="111" t="s">
        <v>242</v>
      </c>
      <c r="G33" s="130" t="s">
        <v>247</v>
      </c>
      <c r="H33" s="51" t="s">
        <v>253</v>
      </c>
      <c r="I33" s="150">
        <v>20</v>
      </c>
    </row>
    <row r="34" spans="1:12" ht="17.25" customHeight="1">
      <c r="A34" s="105"/>
      <c r="B34" s="58"/>
      <c r="C34" s="59"/>
      <c r="D34" s="106"/>
      <c r="F34" s="111" t="s">
        <v>242</v>
      </c>
      <c r="G34" s="130" t="s">
        <v>13</v>
      </c>
      <c r="H34" s="51" t="s">
        <v>254</v>
      </c>
      <c r="I34" s="150">
        <v>110</v>
      </c>
    </row>
    <row r="35" spans="1:12" ht="17.25" customHeight="1">
      <c r="A35" s="105"/>
      <c r="B35" s="58"/>
      <c r="C35" s="59"/>
      <c r="D35" s="106"/>
      <c r="F35" s="111" t="s">
        <v>243</v>
      </c>
      <c r="G35" s="130" t="s">
        <v>46</v>
      </c>
      <c r="H35" s="51" t="s">
        <v>255</v>
      </c>
      <c r="I35" s="150">
        <v>200</v>
      </c>
    </row>
    <row r="36" spans="1:12" ht="17.25" customHeight="1">
      <c r="A36" s="105"/>
      <c r="B36" s="58"/>
      <c r="C36" s="59"/>
      <c r="D36" s="106"/>
      <c r="F36" s="111" t="s">
        <v>243</v>
      </c>
      <c r="G36" s="130" t="s">
        <v>156</v>
      </c>
      <c r="H36" s="51" t="s">
        <v>234</v>
      </c>
      <c r="I36" s="150">
        <v>59</v>
      </c>
    </row>
    <row r="37" spans="1:12" ht="17.25" customHeight="1">
      <c r="A37" s="105"/>
      <c r="B37" s="58"/>
      <c r="C37" s="59"/>
      <c r="D37" s="106"/>
      <c r="F37" s="111" t="s">
        <v>244</v>
      </c>
      <c r="G37" s="130" t="s">
        <v>239</v>
      </c>
      <c r="H37" s="51" t="s">
        <v>158</v>
      </c>
      <c r="I37" s="150">
        <v>39</v>
      </c>
    </row>
    <row r="38" spans="1:12">
      <c r="A38" s="105"/>
      <c r="B38" s="58"/>
      <c r="C38" s="59"/>
      <c r="D38" s="106"/>
      <c r="F38" s="111" t="s">
        <v>223</v>
      </c>
      <c r="G38" s="130" t="s">
        <v>246</v>
      </c>
      <c r="H38" s="51" t="s">
        <v>256</v>
      </c>
      <c r="I38" s="150">
        <v>150</v>
      </c>
    </row>
    <row r="39" spans="1:12">
      <c r="A39" s="104"/>
      <c r="B39" s="130"/>
      <c r="C39" s="130"/>
      <c r="D39" s="150"/>
      <c r="F39" s="111" t="s">
        <v>245</v>
      </c>
      <c r="G39" s="130" t="s">
        <v>13</v>
      </c>
      <c r="H39" s="51" t="s">
        <v>257</v>
      </c>
      <c r="I39" s="150">
        <v>130</v>
      </c>
    </row>
    <row r="40" spans="1:12" ht="13.5" thickBot="1">
      <c r="A40" s="107"/>
      <c r="B40" s="65"/>
      <c r="C40" s="66"/>
      <c r="D40" s="108"/>
      <c r="F40" s="112" t="s">
        <v>245</v>
      </c>
      <c r="G40" s="146" t="s">
        <v>156</v>
      </c>
      <c r="H40" s="146" t="s">
        <v>171</v>
      </c>
      <c r="I40" s="152">
        <v>66</v>
      </c>
    </row>
    <row r="41" spans="1:12" ht="13.5" thickBot="1">
      <c r="A41" s="213"/>
      <c r="B41" s="214"/>
      <c r="C41" s="214" t="s">
        <v>164</v>
      </c>
      <c r="D41" s="216">
        <f>SUM(D21:D40)</f>
        <v>4500</v>
      </c>
      <c r="F41" s="213"/>
      <c r="G41" s="214"/>
      <c r="H41" s="214" t="s">
        <v>164</v>
      </c>
      <c r="I41" s="216">
        <f>SUM(I21:I40)</f>
        <v>3881</v>
      </c>
      <c r="K41" s="211">
        <f>D41-I41</f>
        <v>619</v>
      </c>
      <c r="L41" s="212" t="s">
        <v>264</v>
      </c>
    </row>
    <row r="42" spans="1:12" ht="13.5" thickBot="1">
      <c r="A42" s="171" t="s">
        <v>263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3"/>
    </row>
    <row r="43" spans="1:12" s="161" customFormat="1" ht="12" thickBot="1">
      <c r="A43" s="156" t="s">
        <v>185</v>
      </c>
      <c r="B43" s="157" t="s">
        <v>184</v>
      </c>
      <c r="C43" s="157" t="s">
        <v>166</v>
      </c>
      <c r="D43" s="158" t="s">
        <v>233</v>
      </c>
      <c r="E43" s="170"/>
      <c r="F43" s="170"/>
      <c r="G43" s="170"/>
      <c r="H43" s="170"/>
      <c r="I43" s="170"/>
      <c r="J43" s="170"/>
      <c r="K43" s="170"/>
      <c r="L43" s="170"/>
    </row>
    <row r="44" spans="1:12">
      <c r="A44" s="50" t="s">
        <v>152</v>
      </c>
      <c r="B44" s="52" t="s">
        <v>215</v>
      </c>
      <c r="C44" s="59">
        <v>1.35E-2</v>
      </c>
      <c r="D44" s="54">
        <v>1000</v>
      </c>
    </row>
    <row r="45" spans="1:12">
      <c r="A45" s="50" t="s">
        <v>152</v>
      </c>
      <c r="B45" s="52" t="s">
        <v>235</v>
      </c>
      <c r="C45" s="59">
        <v>1.1599999999999999E-2</v>
      </c>
      <c r="D45" s="54">
        <v>500</v>
      </c>
    </row>
    <row r="46" spans="1:12">
      <c r="A46" s="50" t="s">
        <v>152</v>
      </c>
      <c r="B46" s="52" t="s">
        <v>174</v>
      </c>
      <c r="C46" s="59">
        <v>3.5000000000000001E-3</v>
      </c>
      <c r="D46" s="54">
        <v>100</v>
      </c>
    </row>
    <row r="47" spans="1:12">
      <c r="A47" s="50" t="s">
        <v>231</v>
      </c>
      <c r="B47" s="52" t="s">
        <v>235</v>
      </c>
      <c r="C47" s="154">
        <v>1.4999999999999999E-2</v>
      </c>
      <c r="D47" s="54">
        <v>500</v>
      </c>
    </row>
    <row r="48" spans="1:12">
      <c r="A48" s="50"/>
      <c r="B48" s="52" t="s">
        <v>153</v>
      </c>
      <c r="C48" s="59">
        <v>1.5E-3</v>
      </c>
      <c r="D48" s="54">
        <v>200</v>
      </c>
    </row>
    <row r="49" spans="1:4">
      <c r="A49" s="50" t="s">
        <v>232</v>
      </c>
      <c r="B49" s="52" t="s">
        <v>153</v>
      </c>
      <c r="C49" s="59">
        <v>0</v>
      </c>
      <c r="D49" s="54">
        <v>200</v>
      </c>
    </row>
    <row r="50" spans="1:4">
      <c r="A50" s="50"/>
      <c r="B50" s="52" t="s">
        <v>153</v>
      </c>
      <c r="C50" s="59">
        <v>1E-3</v>
      </c>
      <c r="D50" s="54">
        <v>200</v>
      </c>
    </row>
    <row r="51" spans="1:4">
      <c r="A51" s="50" t="s">
        <v>152</v>
      </c>
      <c r="B51" s="52" t="s">
        <v>154</v>
      </c>
      <c r="C51" s="155">
        <v>4.0000000000000001E-3</v>
      </c>
      <c r="D51" s="54">
        <v>500</v>
      </c>
    </row>
    <row r="52" spans="1:4" ht="13.5" thickBot="1">
      <c r="A52" s="50"/>
      <c r="B52" s="52" t="s">
        <v>153</v>
      </c>
      <c r="C52" s="59">
        <v>3.5000000000000001E-3</v>
      </c>
      <c r="D52" s="54">
        <v>300</v>
      </c>
    </row>
    <row r="53" spans="1:4" ht="13.5" thickBot="1">
      <c r="A53" s="213"/>
      <c r="B53" s="214"/>
      <c r="C53" s="215" t="s">
        <v>164</v>
      </c>
      <c r="D53" s="216">
        <f>SUM(D44:D52)</f>
        <v>3500</v>
      </c>
    </row>
  </sheetData>
  <mergeCells count="4">
    <mergeCell ref="A7:L7"/>
    <mergeCell ref="A19:L19"/>
    <mergeCell ref="A42:L42"/>
    <mergeCell ref="K2:L2"/>
  </mergeCells>
  <conditionalFormatting sqref="G4">
    <cfRule type="iconSet" priority="6">
      <iconSet>
        <cfvo type="percent" val="0"/>
        <cfvo type="percent" val="33"/>
        <cfvo type="percent" val="67"/>
      </iconSet>
    </cfRule>
  </conditionalFormatting>
  <conditionalFormatting sqref="G5">
    <cfRule type="iconSet" priority="2">
      <iconSet iconSet="3Symbols" reverse="1">
        <cfvo type="percent" val="0"/>
        <cfvo type="percentile" val="33"/>
        <cfvo type="percentile" val="67"/>
      </iconSet>
    </cfRule>
  </conditionalFormatting>
  <conditionalFormatting sqref="G11:G17">
    <cfRule type="iconSet" priority="4">
      <iconSet iconSet="3Symbols" reverse="1">
        <cfvo type="percent" val="0"/>
        <cfvo type="percent" val="33"/>
        <cfvo type="percent" val="67"/>
      </iconSet>
    </cfRule>
  </conditionalFormatting>
  <conditionalFormatting sqref="C9:C17">
    <cfRule type="iconSet" priority="3">
      <iconSet reverse="1">
        <cfvo type="percent" val="0"/>
        <cfvo type="percent" val="33"/>
        <cfvo type="percent" val="67"/>
      </iconSet>
    </cfRule>
  </conditionalFormatting>
  <conditionalFormatting sqref="K41">
    <cfRule type="iconSet" priority="1">
      <iconSet iconSet="3Symbols">
        <cfvo type="percent" val="0"/>
        <cfvo type="num" val="100"/>
        <cfvo type="num" val="200"/>
      </iconSet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pane ySplit="13" topLeftCell="A14" activePane="bottomLeft" state="frozen"/>
      <selection pane="bottomLeft" activeCell="N19" sqref="N19"/>
    </sheetView>
  </sheetViews>
  <sheetFormatPr defaultRowHeight="12.75"/>
  <cols>
    <col min="1" max="1" width="17.28515625" style="29" customWidth="1"/>
    <col min="2" max="2" width="11.85546875" style="29" customWidth="1"/>
    <col min="3" max="3" width="9.42578125" style="29" bestFit="1" customWidth="1"/>
    <col min="4" max="4" width="10" style="29" customWidth="1"/>
    <col min="5" max="5" width="18.7109375" customWidth="1"/>
    <col min="6" max="6" width="11.140625" style="29" customWidth="1"/>
    <col min="7" max="7" width="9.7109375" style="29" customWidth="1"/>
    <col min="8" max="8" width="9.140625" style="29"/>
    <col min="9" max="9" width="5" customWidth="1"/>
    <col min="10" max="10" width="11.140625" customWidth="1"/>
    <col min="11" max="11" width="12.7109375" customWidth="1"/>
  </cols>
  <sheetData>
    <row r="1" spans="1:15" ht="13.5" thickBot="1"/>
    <row r="2" spans="1:15">
      <c r="A2" s="116" t="s">
        <v>224</v>
      </c>
      <c r="B2" s="117" t="s">
        <v>225</v>
      </c>
      <c r="C2" s="117" t="s">
        <v>192</v>
      </c>
      <c r="D2" s="118" t="s">
        <v>149</v>
      </c>
      <c r="E2" s="116" t="s">
        <v>207</v>
      </c>
      <c r="F2" s="117" t="s">
        <v>148</v>
      </c>
      <c r="G2" s="117" t="s">
        <v>149</v>
      </c>
      <c r="H2" s="195" t="s">
        <v>207</v>
      </c>
      <c r="I2" s="196"/>
      <c r="J2" s="117" t="s">
        <v>148</v>
      </c>
      <c r="K2" s="117" t="s">
        <v>149</v>
      </c>
      <c r="L2" s="195" t="s">
        <v>207</v>
      </c>
      <c r="M2" s="196"/>
      <c r="N2" s="117" t="s">
        <v>148</v>
      </c>
      <c r="O2" s="117" t="s">
        <v>149</v>
      </c>
    </row>
    <row r="3" spans="1:15">
      <c r="A3" s="190" t="s">
        <v>204</v>
      </c>
      <c r="B3" s="75" t="s">
        <v>3</v>
      </c>
      <c r="C3" s="77">
        <v>42495</v>
      </c>
      <c r="D3" s="119">
        <v>3200</v>
      </c>
      <c r="E3" s="127" t="s">
        <v>46</v>
      </c>
      <c r="F3" s="128">
        <v>42495</v>
      </c>
      <c r="G3" s="129">
        <v>150</v>
      </c>
      <c r="H3" s="197" t="s">
        <v>271</v>
      </c>
      <c r="I3" s="198"/>
      <c r="J3" s="131">
        <v>42505</v>
      </c>
      <c r="K3" s="132">
        <v>10</v>
      </c>
      <c r="L3" s="197" t="s">
        <v>219</v>
      </c>
      <c r="M3" s="198"/>
      <c r="N3" s="131">
        <v>42505</v>
      </c>
      <c r="O3" s="132">
        <v>34</v>
      </c>
    </row>
    <row r="4" spans="1:15">
      <c r="A4" s="193"/>
      <c r="B4" s="75" t="s">
        <v>41</v>
      </c>
      <c r="C4" s="76"/>
      <c r="D4" s="119">
        <v>300</v>
      </c>
      <c r="E4" s="133" t="s">
        <v>218</v>
      </c>
      <c r="F4" s="128">
        <v>42495</v>
      </c>
      <c r="G4" s="129">
        <v>8</v>
      </c>
      <c r="H4" s="197" t="s">
        <v>193</v>
      </c>
      <c r="I4" s="198"/>
      <c r="J4" s="131">
        <v>42498</v>
      </c>
      <c r="K4" s="132">
        <v>20</v>
      </c>
      <c r="L4" s="197" t="s">
        <v>200</v>
      </c>
      <c r="M4" s="198"/>
      <c r="N4" s="131">
        <v>42495</v>
      </c>
      <c r="O4" s="132">
        <v>700</v>
      </c>
    </row>
    <row r="5" spans="1:15" ht="14.25" customHeight="1">
      <c r="A5" s="194"/>
      <c r="B5" s="75" t="s">
        <v>69</v>
      </c>
      <c r="C5" s="76"/>
      <c r="D5" s="120">
        <f>SUM(D3:D4)</f>
        <v>3500</v>
      </c>
      <c r="E5" s="133" t="s">
        <v>6</v>
      </c>
      <c r="F5" s="128">
        <v>42495</v>
      </c>
      <c r="G5" s="129">
        <v>28</v>
      </c>
      <c r="H5" s="199" t="s">
        <v>272</v>
      </c>
      <c r="I5" s="189"/>
      <c r="J5" s="134">
        <v>42505</v>
      </c>
      <c r="K5" s="135">
        <v>100</v>
      </c>
      <c r="L5" s="199" t="s">
        <v>273</v>
      </c>
      <c r="M5" s="189"/>
      <c r="N5" s="136">
        <v>42495</v>
      </c>
      <c r="O5" s="132">
        <v>50</v>
      </c>
    </row>
    <row r="6" spans="1:15" ht="14.25" customHeight="1">
      <c r="A6" s="121"/>
      <c r="B6" s="80" t="s">
        <v>220</v>
      </c>
      <c r="C6" s="113">
        <f>SUM(G3:G5,K3:K5,O3:O5)</f>
        <v>1100</v>
      </c>
      <c r="D6" s="122">
        <f>D5-C6</f>
        <v>2400</v>
      </c>
      <c r="E6" s="137"/>
      <c r="F6" s="138"/>
      <c r="G6" s="138"/>
      <c r="H6" s="139"/>
      <c r="I6" s="139"/>
      <c r="J6" s="140"/>
      <c r="K6" s="138"/>
      <c r="L6" s="138"/>
      <c r="M6" s="139"/>
      <c r="N6" s="139"/>
      <c r="O6" s="139"/>
    </row>
    <row r="7" spans="1:15" ht="12.75" customHeight="1">
      <c r="A7" s="190" t="s">
        <v>205</v>
      </c>
      <c r="B7" s="75" t="s">
        <v>3</v>
      </c>
      <c r="C7" s="77">
        <v>42509</v>
      </c>
      <c r="D7" s="119">
        <v>3200</v>
      </c>
      <c r="E7" s="133" t="s">
        <v>246</v>
      </c>
      <c r="F7" s="128">
        <v>42517</v>
      </c>
      <c r="G7" s="129">
        <v>150</v>
      </c>
      <c r="H7" s="199" t="s">
        <v>276</v>
      </c>
      <c r="I7" s="189"/>
      <c r="J7" s="134">
        <v>42510</v>
      </c>
      <c r="K7" s="135">
        <v>145</v>
      </c>
      <c r="L7" s="199" t="s">
        <v>13</v>
      </c>
      <c r="M7" s="189"/>
      <c r="N7" s="131">
        <v>42510</v>
      </c>
      <c r="O7" s="132">
        <v>100</v>
      </c>
    </row>
    <row r="8" spans="1:15" ht="12.75" customHeight="1">
      <c r="A8" s="191"/>
      <c r="B8" s="75" t="s">
        <v>41</v>
      </c>
      <c r="C8" s="76"/>
      <c r="D8" s="119">
        <v>300</v>
      </c>
      <c r="E8" s="141" t="s">
        <v>275</v>
      </c>
      <c r="F8" s="128">
        <v>42509</v>
      </c>
      <c r="G8" s="129">
        <v>100</v>
      </c>
      <c r="H8" s="199" t="s">
        <v>171</v>
      </c>
      <c r="I8" s="189"/>
      <c r="J8" s="134">
        <v>42518</v>
      </c>
      <c r="K8" s="135">
        <v>66</v>
      </c>
      <c r="L8" s="199" t="s">
        <v>270</v>
      </c>
      <c r="M8" s="189"/>
      <c r="N8" s="131">
        <v>42509</v>
      </c>
      <c r="O8" s="132">
        <v>300</v>
      </c>
    </row>
    <row r="9" spans="1:15">
      <c r="A9" s="192"/>
      <c r="B9" s="75" t="s">
        <v>69</v>
      </c>
      <c r="C9" s="76"/>
      <c r="D9" s="120">
        <f>SUM(D7:D8)</f>
        <v>3500</v>
      </c>
      <c r="E9" s="127" t="s">
        <v>4</v>
      </c>
      <c r="F9" s="128">
        <v>42522</v>
      </c>
      <c r="G9" s="142">
        <v>1000</v>
      </c>
      <c r="H9" s="199" t="s">
        <v>250</v>
      </c>
      <c r="I9" s="189"/>
      <c r="J9" s="134">
        <v>42520</v>
      </c>
      <c r="K9" s="135">
        <v>86</v>
      </c>
      <c r="L9" s="189"/>
      <c r="M9" s="189"/>
      <c r="N9" s="131"/>
      <c r="O9" s="132"/>
    </row>
    <row r="10" spans="1:15" ht="14.25" customHeight="1">
      <c r="A10" s="121"/>
      <c r="B10" s="80" t="s">
        <v>220</v>
      </c>
      <c r="C10" s="113">
        <f>SUM(G7:G9,K7:K9,O7:O9)</f>
        <v>1947</v>
      </c>
      <c r="D10" s="122">
        <f>D9-C10</f>
        <v>1553</v>
      </c>
      <c r="E10" s="137"/>
      <c r="F10" s="138"/>
      <c r="G10" s="138"/>
      <c r="H10" s="139"/>
      <c r="I10" s="139"/>
      <c r="J10" s="140"/>
      <c r="K10" s="138"/>
      <c r="L10" s="138"/>
      <c r="M10" s="139"/>
      <c r="N10" s="139"/>
      <c r="O10" s="139"/>
    </row>
    <row r="11" spans="1:15" ht="12.75" customHeight="1">
      <c r="A11" s="190" t="s">
        <v>206</v>
      </c>
      <c r="B11" s="75" t="s">
        <v>3</v>
      </c>
      <c r="C11" s="77">
        <v>42523</v>
      </c>
      <c r="D11" s="119">
        <v>3200</v>
      </c>
      <c r="E11" s="127" t="s">
        <v>46</v>
      </c>
      <c r="F11" s="128">
        <v>42495</v>
      </c>
      <c r="G11" s="129">
        <v>150</v>
      </c>
      <c r="H11" s="197" t="s">
        <v>193</v>
      </c>
      <c r="I11" s="198"/>
      <c r="J11" s="131">
        <v>42498</v>
      </c>
      <c r="K11" s="132">
        <v>20</v>
      </c>
      <c r="L11" s="197" t="s">
        <v>200</v>
      </c>
      <c r="M11" s="198"/>
      <c r="N11" s="131">
        <v>42495</v>
      </c>
      <c r="O11" s="132">
        <v>700</v>
      </c>
    </row>
    <row r="12" spans="1:15" ht="12.75" customHeight="1">
      <c r="A12" s="191"/>
      <c r="B12" s="75" t="s">
        <v>41</v>
      </c>
      <c r="C12" s="76"/>
      <c r="D12" s="119">
        <v>300</v>
      </c>
      <c r="E12" s="133" t="s">
        <v>218</v>
      </c>
      <c r="F12" s="128">
        <v>42495</v>
      </c>
      <c r="G12" s="129">
        <v>8</v>
      </c>
      <c r="H12" s="199" t="s">
        <v>195</v>
      </c>
      <c r="I12" s="189"/>
      <c r="J12" s="134">
        <v>42500</v>
      </c>
      <c r="K12" s="135">
        <v>10</v>
      </c>
      <c r="L12" s="199" t="s">
        <v>277</v>
      </c>
      <c r="M12" s="189"/>
      <c r="N12" s="136">
        <v>42495</v>
      </c>
      <c r="O12" s="132">
        <v>200</v>
      </c>
    </row>
    <row r="13" spans="1:15" ht="13.5" thickBot="1">
      <c r="A13" s="192"/>
      <c r="B13" s="75" t="s">
        <v>69</v>
      </c>
      <c r="C13" s="76"/>
      <c r="D13" s="120">
        <f>SUM(D11:D12)</f>
        <v>3500</v>
      </c>
      <c r="E13" s="143" t="s">
        <v>6</v>
      </c>
      <c r="F13" s="144">
        <v>42495</v>
      </c>
      <c r="G13" s="145">
        <v>28</v>
      </c>
      <c r="H13" s="200" t="s">
        <v>273</v>
      </c>
      <c r="I13" s="201"/>
      <c r="J13" s="147">
        <v>42495</v>
      </c>
      <c r="K13" s="148">
        <v>50</v>
      </c>
      <c r="L13" s="200" t="s">
        <v>219</v>
      </c>
      <c r="M13" s="201"/>
      <c r="N13" s="147">
        <v>42505</v>
      </c>
      <c r="O13" s="148">
        <v>34</v>
      </c>
    </row>
    <row r="14" spans="1:15" ht="14.25" customHeight="1" thickBot="1">
      <c r="A14" s="123"/>
      <c r="B14" s="124" t="s">
        <v>220</v>
      </c>
      <c r="C14" s="125">
        <f>SUM(G11:G13,K11:K13,O11:O13)</f>
        <v>1200</v>
      </c>
      <c r="D14" s="126">
        <f>D13-C14</f>
        <v>2300</v>
      </c>
      <c r="E14" s="49"/>
      <c r="F14" s="74"/>
      <c r="G14" s="74"/>
      <c r="H14"/>
      <c r="I14" s="78"/>
      <c r="J14" s="78"/>
      <c r="K14" s="78"/>
      <c r="L14" s="78"/>
    </row>
    <row r="15" spans="1:15" ht="24.75" customHeight="1">
      <c r="A15" s="114" t="s">
        <v>49</v>
      </c>
      <c r="B15" s="115" t="s">
        <v>148</v>
      </c>
      <c r="C15" s="115" t="s">
        <v>149</v>
      </c>
      <c r="D15"/>
      <c r="E15" s="1" t="s">
        <v>50</v>
      </c>
      <c r="F15" s="69" t="s">
        <v>148</v>
      </c>
      <c r="G15" s="69" t="s">
        <v>149</v>
      </c>
      <c r="H15"/>
    </row>
    <row r="16" spans="1:15">
      <c r="A16" s="15" t="s">
        <v>4</v>
      </c>
      <c r="B16" s="70" t="s">
        <v>150</v>
      </c>
      <c r="C16" s="68">
        <v>1000</v>
      </c>
      <c r="D16"/>
      <c r="E16" s="16" t="s">
        <v>193</v>
      </c>
      <c r="F16" s="70" t="s">
        <v>221</v>
      </c>
      <c r="G16" s="79">
        <v>20</v>
      </c>
      <c r="H16"/>
    </row>
    <row r="17" spans="1:8" ht="14.25" customHeight="1">
      <c r="A17" s="15" t="s">
        <v>198</v>
      </c>
      <c r="B17" s="29" t="s">
        <v>208</v>
      </c>
      <c r="C17" s="68">
        <v>100</v>
      </c>
      <c r="D17"/>
      <c r="E17" s="15" t="s">
        <v>195</v>
      </c>
      <c r="F17" s="70" t="s">
        <v>211</v>
      </c>
      <c r="G17" s="79">
        <v>10</v>
      </c>
      <c r="H17"/>
    </row>
    <row r="18" spans="1:8" ht="12.75" customHeight="1">
      <c r="A18" s="15" t="s">
        <v>46</v>
      </c>
      <c r="B18" s="29" t="s">
        <v>209</v>
      </c>
      <c r="C18" s="68">
        <v>150</v>
      </c>
      <c r="D18"/>
      <c r="E18" s="15" t="s">
        <v>194</v>
      </c>
      <c r="F18" s="70" t="s">
        <v>208</v>
      </c>
      <c r="G18" s="79">
        <v>10</v>
      </c>
      <c r="H18"/>
    </row>
    <row r="19" spans="1:8">
      <c r="A19" s="15" t="s">
        <v>6</v>
      </c>
      <c r="B19" s="29" t="s">
        <v>209</v>
      </c>
      <c r="C19" s="68">
        <v>28</v>
      </c>
      <c r="D19"/>
      <c r="E19" s="15" t="s">
        <v>30</v>
      </c>
      <c r="G19" s="79"/>
      <c r="H19"/>
    </row>
    <row r="20" spans="1:8">
      <c r="A20" s="15" t="s">
        <v>7</v>
      </c>
      <c r="B20" s="29" t="s">
        <v>209</v>
      </c>
      <c r="C20" s="68">
        <v>8</v>
      </c>
      <c r="D20"/>
      <c r="E20" s="15" t="s">
        <v>196</v>
      </c>
      <c r="G20" s="79"/>
      <c r="H20"/>
    </row>
    <row r="21" spans="1:8">
      <c r="A21" s="15" t="s">
        <v>199</v>
      </c>
      <c r="B21" s="29" t="s">
        <v>208</v>
      </c>
      <c r="C21" s="68">
        <v>34</v>
      </c>
      <c r="D21"/>
      <c r="E21" s="15" t="s">
        <v>197</v>
      </c>
      <c r="F21" s="70" t="s">
        <v>208</v>
      </c>
      <c r="G21" s="79">
        <v>30</v>
      </c>
      <c r="H21"/>
    </row>
    <row r="22" spans="1:8">
      <c r="A22" s="15" t="s">
        <v>210</v>
      </c>
      <c r="C22" s="68"/>
      <c r="D22"/>
      <c r="E22" s="15" t="s">
        <v>12</v>
      </c>
      <c r="G22" s="79"/>
      <c r="H22"/>
    </row>
    <row r="23" spans="1:8">
      <c r="A23" s="15" t="s">
        <v>16</v>
      </c>
      <c r="B23" s="29" t="s">
        <v>211</v>
      </c>
      <c r="C23" s="68">
        <v>0</v>
      </c>
      <c r="D23"/>
      <c r="E23" s="15" t="s">
        <v>12</v>
      </c>
      <c r="G23" s="79"/>
      <c r="H23"/>
    </row>
    <row r="24" spans="1:8">
      <c r="A24" s="15" t="s">
        <v>12</v>
      </c>
      <c r="C24" s="68">
        <v>0</v>
      </c>
      <c r="D24"/>
      <c r="E24" s="15" t="s">
        <v>12</v>
      </c>
      <c r="G24" s="79"/>
      <c r="H24"/>
    </row>
    <row r="25" spans="1:8">
      <c r="A25" s="15" t="s">
        <v>12</v>
      </c>
      <c r="C25" s="68">
        <v>0</v>
      </c>
      <c r="D25"/>
      <c r="E25" s="82" t="s">
        <v>39</v>
      </c>
      <c r="F25" s="71"/>
      <c r="G25" s="97">
        <f>SUM(G21:G24)</f>
        <v>30</v>
      </c>
      <c r="H25"/>
    </row>
    <row r="26" spans="1:8">
      <c r="A26" s="82" t="s">
        <v>39</v>
      </c>
      <c r="B26" s="71"/>
      <c r="C26" s="71">
        <f>SUM(C16:C25)</f>
        <v>1320</v>
      </c>
      <c r="D26"/>
      <c r="E26" s="81"/>
      <c r="H26"/>
    </row>
    <row r="27" spans="1:8">
      <c r="A27" s="9"/>
      <c r="C27" s="72"/>
      <c r="D27"/>
      <c r="E27" s="2"/>
      <c r="H27"/>
    </row>
    <row r="28" spans="1:8">
      <c r="A28" s="3" t="s">
        <v>52</v>
      </c>
      <c r="B28" s="69" t="s">
        <v>148</v>
      </c>
      <c r="C28" s="69" t="s">
        <v>149</v>
      </c>
      <c r="D28"/>
      <c r="E28" s="1" t="s">
        <v>51</v>
      </c>
      <c r="F28" s="69" t="s">
        <v>148</v>
      </c>
      <c r="G28" s="69" t="s">
        <v>149</v>
      </c>
      <c r="H28"/>
    </row>
    <row r="29" spans="1:8">
      <c r="A29" s="15" t="s">
        <v>200</v>
      </c>
      <c r="B29" s="70" t="s">
        <v>209</v>
      </c>
      <c r="C29" s="73">
        <v>700</v>
      </c>
      <c r="D29"/>
      <c r="E29" s="15" t="s">
        <v>32</v>
      </c>
      <c r="F29" s="70" t="s">
        <v>209</v>
      </c>
      <c r="G29" s="79">
        <v>50</v>
      </c>
      <c r="H29"/>
    </row>
    <row r="30" spans="1:8">
      <c r="A30" s="19" t="s">
        <v>45</v>
      </c>
      <c r="C30" s="73"/>
      <c r="D30"/>
      <c r="E30" s="15" t="s">
        <v>38</v>
      </c>
      <c r="F30" s="70" t="s">
        <v>222</v>
      </c>
      <c r="G30" s="79">
        <v>150</v>
      </c>
      <c r="H30"/>
    </row>
    <row r="31" spans="1:8">
      <c r="A31" s="15" t="s">
        <v>13</v>
      </c>
      <c r="B31" s="70" t="s">
        <v>242</v>
      </c>
      <c r="C31" s="73">
        <v>100</v>
      </c>
      <c r="D31"/>
      <c r="E31" s="15" t="s">
        <v>48</v>
      </c>
      <c r="F31" s="70" t="s">
        <v>274</v>
      </c>
      <c r="G31" s="79">
        <v>100</v>
      </c>
      <c r="H31"/>
    </row>
    <row r="32" spans="1:8">
      <c r="A32" s="15" t="s">
        <v>15</v>
      </c>
      <c r="C32" s="73"/>
      <c r="D32"/>
      <c r="E32" s="15" t="s">
        <v>48</v>
      </c>
      <c r="F32" s="70" t="s">
        <v>242</v>
      </c>
      <c r="G32" s="79">
        <v>145</v>
      </c>
      <c r="H32"/>
    </row>
    <row r="33" spans="1:8">
      <c r="A33" s="15" t="s">
        <v>16</v>
      </c>
      <c r="C33" s="73"/>
      <c r="D33"/>
      <c r="E33" s="15" t="s">
        <v>48</v>
      </c>
      <c r="F33" s="70" t="s">
        <v>223</v>
      </c>
      <c r="G33" s="79">
        <v>86</v>
      </c>
      <c r="H33"/>
    </row>
    <row r="34" spans="1:8">
      <c r="A34" s="15" t="s">
        <v>12</v>
      </c>
      <c r="C34" s="73"/>
      <c r="D34"/>
      <c r="E34" s="15" t="s">
        <v>48</v>
      </c>
      <c r="F34" s="70" t="s">
        <v>245</v>
      </c>
      <c r="G34" s="79">
        <v>66</v>
      </c>
      <c r="H34"/>
    </row>
    <row r="35" spans="1:8">
      <c r="A35" s="15" t="s">
        <v>12</v>
      </c>
      <c r="C35" s="73"/>
      <c r="D35"/>
      <c r="E35" s="15" t="s">
        <v>12</v>
      </c>
      <c r="G35" s="79"/>
      <c r="H35"/>
    </row>
    <row r="36" spans="1:8">
      <c r="A36" s="17" t="s">
        <v>39</v>
      </c>
      <c r="B36" s="71"/>
      <c r="C36" s="71">
        <f>SUM(C29:C35)</f>
        <v>800</v>
      </c>
      <c r="D36"/>
      <c r="E36" s="17" t="s">
        <v>39</v>
      </c>
      <c r="F36" s="71"/>
      <c r="G36" s="71">
        <f>SUM(G29:G35)</f>
        <v>597</v>
      </c>
      <c r="H36"/>
    </row>
    <row r="37" spans="1:8">
      <c r="A37" s="9"/>
      <c r="C37" s="72"/>
      <c r="D37"/>
      <c r="E37" s="9"/>
      <c r="H37"/>
    </row>
    <row r="38" spans="1:8" ht="14.25" customHeight="1">
      <c r="A38" s="3" t="s">
        <v>54</v>
      </c>
      <c r="B38" s="69" t="s">
        <v>148</v>
      </c>
      <c r="C38" s="69" t="s">
        <v>149</v>
      </c>
      <c r="D38"/>
      <c r="E38" s="3" t="s">
        <v>53</v>
      </c>
      <c r="F38" s="69" t="s">
        <v>148</v>
      </c>
      <c r="G38" s="69" t="s">
        <v>149</v>
      </c>
      <c r="H38"/>
    </row>
    <row r="39" spans="1:8" ht="14.25" customHeight="1">
      <c r="A39" s="15" t="s">
        <v>17</v>
      </c>
      <c r="C39" s="73"/>
      <c r="D39"/>
      <c r="E39" s="15" t="s">
        <v>201</v>
      </c>
      <c r="H39"/>
    </row>
    <row r="40" spans="1:8">
      <c r="A40" s="15" t="s">
        <v>18</v>
      </c>
      <c r="C40" s="73"/>
      <c r="D40"/>
      <c r="E40" s="15" t="s">
        <v>201</v>
      </c>
      <c r="H40"/>
    </row>
    <row r="41" spans="1:8">
      <c r="A41" s="15" t="s">
        <v>19</v>
      </c>
      <c r="C41" s="73"/>
      <c r="D41"/>
      <c r="E41" s="15" t="s">
        <v>202</v>
      </c>
      <c r="H41"/>
    </row>
    <row r="42" spans="1:8">
      <c r="A42" s="15" t="s">
        <v>12</v>
      </c>
      <c r="C42" s="73"/>
      <c r="D42"/>
      <c r="E42" s="67" t="s">
        <v>12</v>
      </c>
      <c r="H42"/>
    </row>
    <row r="43" spans="1:8">
      <c r="A43" s="17" t="s">
        <v>39</v>
      </c>
      <c r="B43" s="71"/>
      <c r="C43" s="71">
        <f>SUM(C39:C42)</f>
        <v>0</v>
      </c>
      <c r="D43"/>
      <c r="E43" s="17" t="s">
        <v>39</v>
      </c>
      <c r="F43" s="71"/>
      <c r="G43" s="71">
        <f>SUM(G39:G42)</f>
        <v>0</v>
      </c>
      <c r="H43"/>
    </row>
    <row r="44" spans="1:8">
      <c r="A44" s="9"/>
      <c r="C44" s="72"/>
      <c r="D44"/>
      <c r="E44" s="9"/>
      <c r="H44"/>
    </row>
    <row r="45" spans="1:8" ht="22.5">
      <c r="A45" s="3" t="s">
        <v>55</v>
      </c>
      <c r="B45" s="69" t="s">
        <v>148</v>
      </c>
      <c r="C45" s="69" t="s">
        <v>149</v>
      </c>
      <c r="D45"/>
      <c r="E45" s="3" t="s">
        <v>56</v>
      </c>
      <c r="F45" s="69" t="s">
        <v>148</v>
      </c>
      <c r="G45" s="69" t="s">
        <v>149</v>
      </c>
      <c r="H45"/>
    </row>
    <row r="46" spans="1:8">
      <c r="A46" s="15" t="s">
        <v>20</v>
      </c>
      <c r="C46" s="73"/>
      <c r="D46"/>
      <c r="E46" s="15" t="s">
        <v>212</v>
      </c>
      <c r="H46"/>
    </row>
    <row r="47" spans="1:8">
      <c r="A47" s="15" t="s">
        <v>28</v>
      </c>
      <c r="C47" s="73"/>
      <c r="D47"/>
      <c r="E47" s="15" t="s">
        <v>213</v>
      </c>
      <c r="H47"/>
    </row>
    <row r="48" spans="1:8">
      <c r="A48" s="15" t="s">
        <v>12</v>
      </c>
      <c r="C48" s="73"/>
      <c r="D48"/>
      <c r="E48" s="15" t="s">
        <v>214</v>
      </c>
      <c r="H48"/>
    </row>
    <row r="49" spans="1:8">
      <c r="A49" s="15" t="s">
        <v>12</v>
      </c>
      <c r="C49" s="73"/>
      <c r="D49"/>
      <c r="E49" s="67" t="s">
        <v>215</v>
      </c>
      <c r="H49"/>
    </row>
    <row r="50" spans="1:8">
      <c r="A50" s="17" t="s">
        <v>39</v>
      </c>
      <c r="B50" s="71"/>
      <c r="C50" s="71">
        <f>SUM(C46:C49)</f>
        <v>0</v>
      </c>
      <c r="D50"/>
      <c r="E50" s="17" t="s">
        <v>39</v>
      </c>
      <c r="F50" s="71"/>
      <c r="G50" s="71">
        <f>SUM(G46:G49)</f>
        <v>0</v>
      </c>
      <c r="H50"/>
    </row>
    <row r="51" spans="1:8">
      <c r="A51" s="9"/>
      <c r="C51" s="72"/>
      <c r="D51"/>
      <c r="E51" s="9"/>
      <c r="H51"/>
    </row>
    <row r="52" spans="1:8" ht="22.5">
      <c r="A52" s="3" t="s">
        <v>58</v>
      </c>
      <c r="B52" s="69" t="s">
        <v>148</v>
      </c>
      <c r="C52" s="69" t="s">
        <v>149</v>
      </c>
      <c r="D52"/>
      <c r="E52" s="3" t="s">
        <v>57</v>
      </c>
      <c r="F52" s="69" t="s">
        <v>148</v>
      </c>
      <c r="G52" s="69" t="s">
        <v>149</v>
      </c>
      <c r="H52"/>
    </row>
    <row r="53" spans="1:8">
      <c r="A53" s="15" t="s">
        <v>21</v>
      </c>
      <c r="C53" s="73"/>
      <c r="D53"/>
      <c r="E53" s="15" t="s">
        <v>33</v>
      </c>
      <c r="H53"/>
    </row>
    <row r="54" spans="1:8">
      <c r="A54" s="15" t="s">
        <v>23</v>
      </c>
      <c r="C54" s="73"/>
      <c r="D54"/>
      <c r="E54" s="15" t="s">
        <v>34</v>
      </c>
      <c r="H54"/>
    </row>
    <row r="55" spans="1:8">
      <c r="A55" s="15" t="s">
        <v>24</v>
      </c>
      <c r="C55" s="73"/>
      <c r="D55"/>
      <c r="E55" s="15" t="s">
        <v>34</v>
      </c>
      <c r="H55"/>
    </row>
    <row r="56" spans="1:8">
      <c r="A56" s="15" t="s">
        <v>22</v>
      </c>
      <c r="C56" s="73"/>
      <c r="D56"/>
      <c r="E56" s="15" t="s">
        <v>43</v>
      </c>
      <c r="H56"/>
    </row>
    <row r="57" spans="1:8">
      <c r="A57" s="15" t="s">
        <v>12</v>
      </c>
      <c r="C57" s="73"/>
      <c r="D57"/>
      <c r="E57" s="15" t="s">
        <v>43</v>
      </c>
      <c r="H57"/>
    </row>
    <row r="58" spans="1:8">
      <c r="A58" s="17" t="s">
        <v>39</v>
      </c>
      <c r="B58" s="71"/>
      <c r="C58" s="71">
        <f>SUM(C54:C57)</f>
        <v>0</v>
      </c>
      <c r="D58"/>
      <c r="E58" s="17" t="s">
        <v>39</v>
      </c>
      <c r="F58" s="71"/>
      <c r="G58" s="71">
        <f>SUM(G54:G57)</f>
        <v>0</v>
      </c>
      <c r="H58"/>
    </row>
    <row r="59" spans="1:8">
      <c r="A59" s="9"/>
      <c r="C59" s="72"/>
      <c r="D59"/>
      <c r="E59" s="9"/>
      <c r="H59"/>
    </row>
    <row r="60" spans="1:8">
      <c r="A60" s="3" t="s">
        <v>60</v>
      </c>
      <c r="B60" s="69" t="s">
        <v>148</v>
      </c>
      <c r="C60" s="69" t="s">
        <v>149</v>
      </c>
      <c r="D60"/>
      <c r="E60" s="3" t="s">
        <v>59</v>
      </c>
      <c r="F60" s="69" t="s">
        <v>148</v>
      </c>
      <c r="G60" s="69" t="s">
        <v>149</v>
      </c>
      <c r="H60"/>
    </row>
    <row r="61" spans="1:8">
      <c r="A61" s="15" t="s">
        <v>23</v>
      </c>
      <c r="C61" s="73"/>
      <c r="D61"/>
      <c r="E61" s="15" t="s">
        <v>36</v>
      </c>
      <c r="H61"/>
    </row>
    <row r="62" spans="1:8">
      <c r="A62" s="15" t="s">
        <v>26</v>
      </c>
      <c r="C62" s="73"/>
      <c r="D62"/>
      <c r="E62" s="15" t="s">
        <v>37</v>
      </c>
      <c r="H62"/>
    </row>
    <row r="63" spans="1:8">
      <c r="A63" s="15" t="s">
        <v>25</v>
      </c>
      <c r="C63" s="73"/>
      <c r="D63"/>
      <c r="E63" s="15" t="s">
        <v>217</v>
      </c>
      <c r="H63"/>
    </row>
    <row r="64" spans="1:8">
      <c r="A64" s="15" t="s">
        <v>31</v>
      </c>
      <c r="C64" s="73"/>
      <c r="D64"/>
      <c r="E64" s="15" t="s">
        <v>216</v>
      </c>
      <c r="H64"/>
    </row>
    <row r="65" spans="1:8">
      <c r="A65" s="15" t="s">
        <v>27</v>
      </c>
      <c r="C65" s="73"/>
      <c r="D65"/>
      <c r="E65" s="17" t="s">
        <v>39</v>
      </c>
      <c r="F65" s="71"/>
      <c r="G65" s="71">
        <f>SUM(G61:G64)</f>
        <v>0</v>
      </c>
      <c r="H65"/>
    </row>
    <row r="66" spans="1:8">
      <c r="A66" s="15" t="s">
        <v>203</v>
      </c>
      <c r="C66" s="73"/>
      <c r="D66"/>
      <c r="E66" s="9"/>
      <c r="H66"/>
    </row>
    <row r="67" spans="1:8">
      <c r="A67" s="15" t="s">
        <v>12</v>
      </c>
      <c r="C67" s="73"/>
      <c r="D67"/>
      <c r="H67"/>
    </row>
    <row r="68" spans="1:8">
      <c r="A68" s="17" t="s">
        <v>39</v>
      </c>
      <c r="B68" s="71"/>
      <c r="C68" s="71">
        <f>SUM(C64:C67)</f>
        <v>0</v>
      </c>
      <c r="D68"/>
      <c r="H68"/>
    </row>
    <row r="69" spans="1:8">
      <c r="A69"/>
      <c r="H69"/>
    </row>
    <row r="70" spans="1:8">
      <c r="A70"/>
      <c r="H70"/>
    </row>
    <row r="71" spans="1:8">
      <c r="A71"/>
    </row>
    <row r="72" spans="1:8">
      <c r="A72"/>
    </row>
  </sheetData>
  <mergeCells count="23">
    <mergeCell ref="H13:I13"/>
    <mergeCell ref="L13:M13"/>
    <mergeCell ref="L8:M8"/>
    <mergeCell ref="H11:I11"/>
    <mergeCell ref="L11:M11"/>
    <mergeCell ref="H12:I12"/>
    <mergeCell ref="L12:M12"/>
    <mergeCell ref="L9:M9"/>
    <mergeCell ref="A11:A13"/>
    <mergeCell ref="A3:A5"/>
    <mergeCell ref="H2:I2"/>
    <mergeCell ref="H3:I3"/>
    <mergeCell ref="H4:I4"/>
    <mergeCell ref="H5:I5"/>
    <mergeCell ref="H7:I7"/>
    <mergeCell ref="H8:I8"/>
    <mergeCell ref="H9:I9"/>
    <mergeCell ref="A7:A9"/>
    <mergeCell ref="L2:M2"/>
    <mergeCell ref="L3:M3"/>
    <mergeCell ref="L4:M4"/>
    <mergeCell ref="L5:M5"/>
    <mergeCell ref="L7:M7"/>
  </mergeCells>
  <conditionalFormatting sqref="D14 D10 D6">
    <cfRule type="colorScale" priority="4">
      <colorScale>
        <cfvo type="num" val="-1"/>
        <cfvo type="num" val="0"/>
        <cfvo type="num" val="10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B1:J65"/>
  <sheetViews>
    <sheetView showGridLines="0" zoomScale="90" zoomScaleNormal="100" workbookViewId="0">
      <selection activeCell="C15" sqref="C15"/>
    </sheetView>
  </sheetViews>
  <sheetFormatPr defaultRowHeight="12.75"/>
  <cols>
    <col min="1" max="1" width="1.5703125" style="9" customWidth="1"/>
    <col min="2" max="2" width="32" style="20" customWidth="1"/>
    <col min="3" max="5" width="11.7109375" style="9" customWidth="1"/>
    <col min="6" max="6" width="2.85546875" style="10" customWidth="1"/>
    <col min="7" max="7" width="32" style="9" customWidth="1"/>
    <col min="8" max="10" width="11.7109375" style="9" customWidth="1"/>
    <col min="11" max="16384" width="9.140625" style="9"/>
  </cols>
  <sheetData>
    <row r="1" spans="2:10" s="8" customFormat="1" ht="12.75" customHeight="1">
      <c r="B1" s="181" t="s">
        <v>40</v>
      </c>
      <c r="C1" s="181"/>
      <c r="D1" s="181"/>
      <c r="E1" s="181"/>
      <c r="F1" s="181"/>
      <c r="G1" s="181"/>
      <c r="H1" s="181"/>
      <c r="I1" s="181"/>
      <c r="J1" s="181"/>
    </row>
    <row r="2" spans="2:10" ht="12.75" customHeight="1">
      <c r="B2" s="181"/>
      <c r="C2" s="181"/>
      <c r="D2" s="181"/>
      <c r="E2" s="181"/>
      <c r="F2" s="181"/>
      <c r="G2" s="181"/>
      <c r="H2" s="181"/>
      <c r="I2" s="181"/>
      <c r="J2" s="181"/>
    </row>
    <row r="3" spans="2:10" ht="38.25" customHeight="1">
      <c r="B3" s="181"/>
      <c r="C3" s="181"/>
      <c r="D3" s="181"/>
      <c r="E3" s="181"/>
      <c r="F3" s="181"/>
      <c r="G3" s="181"/>
      <c r="H3" s="181"/>
      <c r="I3" s="181"/>
      <c r="J3" s="181"/>
    </row>
    <row r="4" spans="2:10" ht="9" customHeight="1">
      <c r="B4" s="188"/>
      <c r="C4" s="188"/>
      <c r="D4" s="188"/>
      <c r="E4" s="24"/>
      <c r="F4" s="11"/>
      <c r="G4" s="24"/>
      <c r="H4" s="12"/>
      <c r="I4" s="4"/>
      <c r="J4" s="7"/>
    </row>
    <row r="5" spans="2:10" ht="15.95" customHeight="1">
      <c r="B5" s="185" t="s">
        <v>62</v>
      </c>
      <c r="C5" s="182" t="s">
        <v>3</v>
      </c>
      <c r="D5" s="183"/>
      <c r="E5" s="25">
        <v>5000</v>
      </c>
      <c r="F5" s="11"/>
      <c r="G5" s="180" t="s">
        <v>66</v>
      </c>
      <c r="H5" s="180"/>
      <c r="I5" s="180"/>
      <c r="J5" s="179">
        <f>E7-J60</f>
        <v>5635</v>
      </c>
    </row>
    <row r="6" spans="2:10" ht="15.95" customHeight="1">
      <c r="B6" s="186"/>
      <c r="C6" s="184" t="s">
        <v>41</v>
      </c>
      <c r="D6" s="183"/>
      <c r="E6" s="25">
        <v>2000</v>
      </c>
      <c r="F6" s="11"/>
      <c r="G6" s="180"/>
      <c r="H6" s="180"/>
      <c r="I6" s="180"/>
      <c r="J6" s="179"/>
    </row>
    <row r="7" spans="2:10" ht="15.95" customHeight="1">
      <c r="B7" s="187"/>
      <c r="C7" s="184" t="s">
        <v>42</v>
      </c>
      <c r="D7" s="183"/>
      <c r="E7" s="26">
        <f>SUM(E5:E6)</f>
        <v>7000</v>
      </c>
      <c r="F7" s="11"/>
      <c r="G7" s="180" t="s">
        <v>67</v>
      </c>
      <c r="H7" s="180"/>
      <c r="I7" s="180"/>
      <c r="J7" s="179">
        <f>E11-J62</f>
        <v>4794</v>
      </c>
    </row>
    <row r="8" spans="2:10" ht="15.95" customHeight="1">
      <c r="B8" s="21"/>
      <c r="C8" s="14"/>
      <c r="D8" s="14"/>
      <c r="E8" s="4"/>
      <c r="F8" s="11"/>
      <c r="G8" s="180"/>
      <c r="H8" s="180"/>
      <c r="I8" s="180"/>
      <c r="J8" s="179"/>
    </row>
    <row r="9" spans="2:10" ht="15.95" customHeight="1">
      <c r="B9" s="185" t="s">
        <v>61</v>
      </c>
      <c r="C9" s="182" t="s">
        <v>3</v>
      </c>
      <c r="D9" s="183"/>
      <c r="E9" s="25">
        <v>5000</v>
      </c>
      <c r="F9" s="11"/>
      <c r="G9" s="180" t="s">
        <v>68</v>
      </c>
      <c r="H9" s="180"/>
      <c r="I9" s="180"/>
      <c r="J9" s="179">
        <f>J7-J5</f>
        <v>-841</v>
      </c>
    </row>
    <row r="10" spans="2:10" ht="15.95" customHeight="1">
      <c r="B10" s="186"/>
      <c r="C10" s="184" t="s">
        <v>41</v>
      </c>
      <c r="D10" s="183"/>
      <c r="E10" s="25">
        <v>1200</v>
      </c>
      <c r="F10" s="11"/>
      <c r="G10" s="180"/>
      <c r="H10" s="180"/>
      <c r="I10" s="180"/>
      <c r="J10" s="179"/>
    </row>
    <row r="11" spans="2:10" ht="15.95" customHeight="1">
      <c r="B11" s="187"/>
      <c r="C11" s="184" t="s">
        <v>42</v>
      </c>
      <c r="D11" s="183"/>
      <c r="E11" s="26">
        <f>SUM(E9:E10)</f>
        <v>6200</v>
      </c>
      <c r="F11" s="11"/>
      <c r="G11" s="180"/>
      <c r="H11" s="180"/>
      <c r="I11" s="180"/>
      <c r="J11" s="179"/>
    </row>
    <row r="12" spans="2:10" ht="15.95" customHeight="1">
      <c r="B12" s="21"/>
      <c r="C12" s="21"/>
      <c r="D12" s="22"/>
      <c r="E12" s="13"/>
      <c r="F12" s="14"/>
      <c r="G12" s="14"/>
      <c r="H12" s="14"/>
      <c r="I12" s="14"/>
      <c r="J12" s="23"/>
    </row>
    <row r="13" spans="2:10" ht="15.75" customHeight="1">
      <c r="B13" s="3" t="s">
        <v>49</v>
      </c>
      <c r="C13" s="5" t="s">
        <v>0</v>
      </c>
      <c r="D13" s="5" t="s">
        <v>1</v>
      </c>
      <c r="E13" s="6" t="s">
        <v>2</v>
      </c>
      <c r="G13" s="1" t="s">
        <v>50</v>
      </c>
      <c r="H13" s="5" t="s">
        <v>0</v>
      </c>
      <c r="I13" s="5" t="s">
        <v>1</v>
      </c>
      <c r="J13" s="6" t="s">
        <v>2</v>
      </c>
    </row>
    <row r="14" spans="2:10" ht="15.75" customHeight="1">
      <c r="B14" s="15" t="s">
        <v>4</v>
      </c>
      <c r="C14" s="25">
        <v>1000</v>
      </c>
      <c r="D14" s="25">
        <v>1000</v>
      </c>
      <c r="E14" s="27">
        <f t="shared" ref="E14:E23" si="0">C14-D14</f>
        <v>0</v>
      </c>
      <c r="G14" s="16" t="s">
        <v>193</v>
      </c>
      <c r="H14" s="28"/>
      <c r="I14" s="28"/>
      <c r="J14" s="27">
        <f t="shared" ref="J14:J23" si="1">H14-I14</f>
        <v>0</v>
      </c>
    </row>
    <row r="15" spans="2:10" ht="15.75" customHeight="1">
      <c r="B15" s="15" t="s">
        <v>5</v>
      </c>
      <c r="C15" s="25">
        <v>54</v>
      </c>
      <c r="D15" s="25">
        <v>100</v>
      </c>
      <c r="E15" s="27">
        <f t="shared" si="0"/>
        <v>-46</v>
      </c>
      <c r="G15" s="15" t="s">
        <v>195</v>
      </c>
      <c r="H15" s="28"/>
      <c r="I15" s="28"/>
      <c r="J15" s="27">
        <f t="shared" si="1"/>
        <v>0</v>
      </c>
    </row>
    <row r="16" spans="2:10" ht="15.75" customHeight="1">
      <c r="B16" s="15" t="s">
        <v>46</v>
      </c>
      <c r="C16" s="25">
        <v>44</v>
      </c>
      <c r="D16" s="25">
        <v>56</v>
      </c>
      <c r="E16" s="27">
        <f t="shared" si="0"/>
        <v>-12</v>
      </c>
      <c r="G16" s="15" t="s">
        <v>29</v>
      </c>
      <c r="H16" s="28"/>
      <c r="I16" s="28"/>
      <c r="J16" s="27">
        <f t="shared" si="1"/>
        <v>0</v>
      </c>
    </row>
    <row r="17" spans="2:10" ht="15.75" customHeight="1">
      <c r="B17" s="15" t="s">
        <v>6</v>
      </c>
      <c r="C17" s="25">
        <v>22</v>
      </c>
      <c r="D17" s="25">
        <v>28</v>
      </c>
      <c r="E17" s="27">
        <f t="shared" si="0"/>
        <v>-6</v>
      </c>
      <c r="G17" s="15" t="s">
        <v>30</v>
      </c>
      <c r="H17" s="28"/>
      <c r="I17" s="28"/>
      <c r="J17" s="27">
        <f t="shared" si="1"/>
        <v>0</v>
      </c>
    </row>
    <row r="18" spans="2:10" ht="15.75" customHeight="1">
      <c r="B18" s="15" t="s">
        <v>7</v>
      </c>
      <c r="C18" s="25">
        <v>8</v>
      </c>
      <c r="D18" s="25">
        <v>8</v>
      </c>
      <c r="E18" s="27">
        <f t="shared" si="0"/>
        <v>0</v>
      </c>
      <c r="G18" s="15" t="s">
        <v>196</v>
      </c>
      <c r="H18" s="28"/>
      <c r="I18" s="28"/>
      <c r="J18" s="27">
        <f t="shared" si="1"/>
        <v>0</v>
      </c>
    </row>
    <row r="19" spans="2:10" ht="15.75" customHeight="1">
      <c r="B19" s="15" t="s">
        <v>8</v>
      </c>
      <c r="C19" s="25">
        <v>34</v>
      </c>
      <c r="D19" s="25">
        <v>34</v>
      </c>
      <c r="E19" s="27">
        <f t="shared" si="0"/>
        <v>0</v>
      </c>
      <c r="G19" s="15" t="s">
        <v>226</v>
      </c>
      <c r="H19" s="28"/>
      <c r="I19" s="28"/>
      <c r="J19" s="27">
        <f t="shared" si="1"/>
        <v>0</v>
      </c>
    </row>
    <row r="20" spans="2:10" ht="15.75" customHeight="1">
      <c r="B20" s="15" t="s">
        <v>9</v>
      </c>
      <c r="C20" s="25">
        <v>10</v>
      </c>
      <c r="D20" s="25">
        <v>10</v>
      </c>
      <c r="E20" s="27">
        <f t="shared" si="0"/>
        <v>0</v>
      </c>
      <c r="G20" s="15" t="s">
        <v>12</v>
      </c>
      <c r="H20" s="28"/>
      <c r="I20" s="28"/>
      <c r="J20" s="27">
        <f t="shared" si="1"/>
        <v>0</v>
      </c>
    </row>
    <row r="21" spans="2:10" ht="15.75" customHeight="1">
      <c r="B21" s="15" t="s">
        <v>10</v>
      </c>
      <c r="C21" s="25">
        <v>23</v>
      </c>
      <c r="D21" s="25">
        <v>0</v>
      </c>
      <c r="E21" s="27">
        <f t="shared" si="0"/>
        <v>23</v>
      </c>
      <c r="G21" s="15" t="s">
        <v>12</v>
      </c>
      <c r="H21" s="28"/>
      <c r="I21" s="28"/>
      <c r="J21" s="27">
        <f t="shared" si="1"/>
        <v>0</v>
      </c>
    </row>
    <row r="22" spans="2:10" ht="15.75" customHeight="1">
      <c r="B22" s="15" t="s">
        <v>11</v>
      </c>
      <c r="C22" s="25">
        <v>0</v>
      </c>
      <c r="D22" s="25">
        <v>0</v>
      </c>
      <c r="E22" s="27">
        <f t="shared" si="0"/>
        <v>0</v>
      </c>
      <c r="G22" s="15" t="s">
        <v>12</v>
      </c>
      <c r="H22" s="28"/>
      <c r="I22" s="28"/>
      <c r="J22" s="27">
        <f t="shared" si="1"/>
        <v>0</v>
      </c>
    </row>
    <row r="23" spans="2:10" ht="15.75" customHeight="1">
      <c r="B23" s="15" t="s">
        <v>12</v>
      </c>
      <c r="C23" s="25">
        <v>0</v>
      </c>
      <c r="D23" s="25">
        <v>0</v>
      </c>
      <c r="E23" s="27">
        <f t="shared" si="0"/>
        <v>0</v>
      </c>
      <c r="G23" s="17" t="s">
        <v>39</v>
      </c>
      <c r="H23" s="27">
        <f>SUM(H14:H22)</f>
        <v>0</v>
      </c>
      <c r="I23" s="27">
        <f>SUM(I14:I22)</f>
        <v>0</v>
      </c>
      <c r="J23" s="27">
        <f t="shared" si="1"/>
        <v>0</v>
      </c>
    </row>
    <row r="24" spans="2:10" ht="15.75" customHeight="1">
      <c r="B24" s="17" t="s">
        <v>39</v>
      </c>
      <c r="C24" s="27">
        <f>SUM(C14:C23)</f>
        <v>1195</v>
      </c>
      <c r="D24" s="27">
        <f>SUM(D14:D23)</f>
        <v>1236</v>
      </c>
      <c r="E24" s="27">
        <f>SUM(E14:E23)</f>
        <v>-41</v>
      </c>
      <c r="G24" s="2"/>
      <c r="H24" s="18"/>
    </row>
    <row r="25" spans="2:10" ht="15.75" customHeight="1">
      <c r="B25" s="9"/>
      <c r="G25" s="1" t="s">
        <v>51</v>
      </c>
      <c r="H25" s="5" t="s">
        <v>0</v>
      </c>
      <c r="I25" s="5" t="s">
        <v>1</v>
      </c>
      <c r="J25" s="6" t="s">
        <v>2</v>
      </c>
    </row>
    <row r="26" spans="2:10" ht="15.75" customHeight="1">
      <c r="B26" s="3" t="s">
        <v>52</v>
      </c>
      <c r="C26" s="5" t="s">
        <v>0</v>
      </c>
      <c r="D26" s="5" t="s">
        <v>1</v>
      </c>
      <c r="E26" s="6" t="s">
        <v>2</v>
      </c>
      <c r="G26" s="15" t="s">
        <v>32</v>
      </c>
      <c r="H26" s="28"/>
      <c r="I26" s="28"/>
      <c r="J26" s="27">
        <f t="shared" ref="J26:J31" si="2">H26-I26</f>
        <v>0</v>
      </c>
    </row>
    <row r="27" spans="2:10" ht="15.75" customHeight="1">
      <c r="B27" s="15" t="s">
        <v>47</v>
      </c>
      <c r="C27" s="28"/>
      <c r="D27" s="28"/>
      <c r="E27" s="27">
        <f t="shared" ref="E27:E33" si="3">C27-D27</f>
        <v>0</v>
      </c>
      <c r="G27" s="15" t="s">
        <v>38</v>
      </c>
      <c r="H27" s="28"/>
      <c r="I27" s="28"/>
      <c r="J27" s="27">
        <f t="shared" si="2"/>
        <v>0</v>
      </c>
    </row>
    <row r="28" spans="2:10" ht="15.75" customHeight="1">
      <c r="B28" s="19" t="s">
        <v>45</v>
      </c>
      <c r="C28" s="28"/>
      <c r="D28" s="28"/>
      <c r="E28" s="27">
        <f t="shared" si="3"/>
        <v>0</v>
      </c>
      <c r="G28" s="15" t="s">
        <v>48</v>
      </c>
      <c r="H28" s="28"/>
      <c r="I28" s="28"/>
      <c r="J28" s="27">
        <f t="shared" si="2"/>
        <v>0</v>
      </c>
    </row>
    <row r="29" spans="2:10" ht="15.75" customHeight="1">
      <c r="B29" s="15" t="s">
        <v>13</v>
      </c>
      <c r="C29" s="28"/>
      <c r="D29" s="28"/>
      <c r="E29" s="27">
        <f t="shared" si="3"/>
        <v>0</v>
      </c>
      <c r="G29" s="15" t="s">
        <v>48</v>
      </c>
      <c r="H29" s="28"/>
      <c r="I29" s="28"/>
      <c r="J29" s="27">
        <f t="shared" si="2"/>
        <v>0</v>
      </c>
    </row>
    <row r="30" spans="2:10" ht="15.75" customHeight="1">
      <c r="B30" s="15" t="s">
        <v>14</v>
      </c>
      <c r="C30" s="28"/>
      <c r="D30" s="28"/>
      <c r="E30" s="27">
        <f t="shared" si="3"/>
        <v>0</v>
      </c>
      <c r="G30" s="15" t="s">
        <v>48</v>
      </c>
      <c r="H30" s="28"/>
      <c r="I30" s="28"/>
      <c r="J30" s="27">
        <f t="shared" si="2"/>
        <v>0</v>
      </c>
    </row>
    <row r="31" spans="2:10" ht="15.75" customHeight="1">
      <c r="B31" s="15" t="s">
        <v>15</v>
      </c>
      <c r="C31" s="28"/>
      <c r="D31" s="28"/>
      <c r="E31" s="27">
        <f t="shared" si="3"/>
        <v>0</v>
      </c>
      <c r="G31" s="15" t="s">
        <v>12</v>
      </c>
      <c r="H31" s="28"/>
      <c r="I31" s="28"/>
      <c r="J31" s="27">
        <f t="shared" si="2"/>
        <v>0</v>
      </c>
    </row>
    <row r="32" spans="2:10" ht="15.75" customHeight="1">
      <c r="B32" s="15" t="s">
        <v>16</v>
      </c>
      <c r="C32" s="28"/>
      <c r="D32" s="28"/>
      <c r="E32" s="27">
        <f t="shared" si="3"/>
        <v>0</v>
      </c>
      <c r="G32" s="17" t="s">
        <v>39</v>
      </c>
      <c r="H32" s="27">
        <f>SUM(H26:H31)</f>
        <v>0</v>
      </c>
      <c r="I32" s="27">
        <f>SUM(I26:I31)</f>
        <v>0</v>
      </c>
      <c r="J32" s="27">
        <f>SUM(J26:J31)</f>
        <v>0</v>
      </c>
    </row>
    <row r="33" spans="2:10" ht="15.75" customHeight="1">
      <c r="B33" s="15" t="s">
        <v>12</v>
      </c>
      <c r="C33" s="28"/>
      <c r="D33" s="28"/>
      <c r="E33" s="27">
        <f t="shared" si="3"/>
        <v>0</v>
      </c>
    </row>
    <row r="34" spans="2:10" ht="15.75" customHeight="1">
      <c r="B34" s="17" t="s">
        <v>39</v>
      </c>
      <c r="C34" s="27">
        <f>SUM(C27:C33)</f>
        <v>0</v>
      </c>
      <c r="D34" s="27">
        <f>SUM(D27:D33)</f>
        <v>0</v>
      </c>
      <c r="E34" s="27">
        <f>SUM(E27:E33)</f>
        <v>0</v>
      </c>
      <c r="G34" s="3" t="s">
        <v>53</v>
      </c>
      <c r="H34" s="5" t="s">
        <v>0</v>
      </c>
      <c r="I34" s="5" t="s">
        <v>1</v>
      </c>
      <c r="J34" s="6" t="s">
        <v>2</v>
      </c>
    </row>
    <row r="35" spans="2:10" ht="15.75" customHeight="1">
      <c r="B35" s="9"/>
      <c r="G35" s="15" t="s">
        <v>201</v>
      </c>
      <c r="H35" s="28"/>
      <c r="I35" s="28"/>
      <c r="J35" s="27">
        <f>H35-I35</f>
        <v>0</v>
      </c>
    </row>
    <row r="36" spans="2:10" ht="15.75" customHeight="1">
      <c r="B36" s="3" t="s">
        <v>54</v>
      </c>
      <c r="C36" s="5" t="s">
        <v>0</v>
      </c>
      <c r="D36" s="5" t="s">
        <v>1</v>
      </c>
      <c r="E36" s="6" t="s">
        <v>2</v>
      </c>
      <c r="G36" s="15" t="s">
        <v>201</v>
      </c>
      <c r="H36" s="28"/>
      <c r="I36" s="28"/>
      <c r="J36" s="27">
        <f>H36-I36</f>
        <v>0</v>
      </c>
    </row>
    <row r="37" spans="2:10" ht="15.75" customHeight="1">
      <c r="B37" s="15" t="s">
        <v>17</v>
      </c>
      <c r="C37" s="28"/>
      <c r="D37" s="28"/>
      <c r="E37" s="27">
        <f>C37-D37</f>
        <v>0</v>
      </c>
      <c r="G37" s="15" t="s">
        <v>202</v>
      </c>
      <c r="H37" s="28"/>
      <c r="I37" s="28"/>
      <c r="J37" s="27">
        <f>H37-I37</f>
        <v>0</v>
      </c>
    </row>
    <row r="38" spans="2:10" ht="15.75" customHeight="1">
      <c r="B38" s="15" t="s">
        <v>18</v>
      </c>
      <c r="C38" s="28"/>
      <c r="D38" s="28"/>
      <c r="E38" s="27">
        <f>C38-D38</f>
        <v>0</v>
      </c>
      <c r="G38" s="15" t="s">
        <v>12</v>
      </c>
      <c r="H38" s="28"/>
      <c r="I38" s="28"/>
      <c r="J38" s="27">
        <f>H38-I38</f>
        <v>0</v>
      </c>
    </row>
    <row r="39" spans="2:10" ht="15.75" customHeight="1">
      <c r="B39" s="15" t="s">
        <v>19</v>
      </c>
      <c r="C39" s="28"/>
      <c r="D39" s="28"/>
      <c r="E39" s="27">
        <f>C39-D39</f>
        <v>0</v>
      </c>
      <c r="G39" s="17" t="s">
        <v>39</v>
      </c>
      <c r="H39" s="27">
        <f>SUM(H35:H38)</f>
        <v>0</v>
      </c>
      <c r="I39" s="27">
        <f>SUM(I35:I38)</f>
        <v>0</v>
      </c>
      <c r="J39" s="27">
        <f>SUM(J35:J38)</f>
        <v>0</v>
      </c>
    </row>
    <row r="40" spans="2:10" ht="15.75" customHeight="1">
      <c r="B40" s="15" t="s">
        <v>12</v>
      </c>
      <c r="C40" s="28"/>
      <c r="D40" s="28"/>
      <c r="E40" s="27">
        <f>C40-D40</f>
        <v>0</v>
      </c>
    </row>
    <row r="41" spans="2:10" ht="15.75" customHeight="1">
      <c r="B41" s="17" t="s">
        <v>39</v>
      </c>
      <c r="C41" s="27">
        <f>SUM(C37:C40)</f>
        <v>0</v>
      </c>
      <c r="D41" s="27">
        <f>SUM(D37:D40)</f>
        <v>0</v>
      </c>
      <c r="E41" s="27">
        <f>SUM(E37:E40)</f>
        <v>0</v>
      </c>
      <c r="G41" s="3" t="s">
        <v>56</v>
      </c>
      <c r="H41" s="5" t="s">
        <v>0</v>
      </c>
      <c r="I41" s="5" t="s">
        <v>1</v>
      </c>
      <c r="J41" s="6" t="s">
        <v>2</v>
      </c>
    </row>
    <row r="42" spans="2:10" ht="15.75" customHeight="1">
      <c r="B42" s="9"/>
      <c r="G42" s="15" t="s">
        <v>229</v>
      </c>
      <c r="H42" s="28">
        <v>20</v>
      </c>
      <c r="I42" s="28">
        <v>20</v>
      </c>
      <c r="J42" s="27">
        <f>H42-I42</f>
        <v>0</v>
      </c>
    </row>
    <row r="43" spans="2:10" ht="15.75" customHeight="1">
      <c r="B43" s="3" t="s">
        <v>55</v>
      </c>
      <c r="C43" s="5" t="s">
        <v>0</v>
      </c>
      <c r="D43" s="5" t="s">
        <v>1</v>
      </c>
      <c r="E43" s="6" t="s">
        <v>2</v>
      </c>
      <c r="G43" s="15" t="s">
        <v>228</v>
      </c>
      <c r="H43" s="28">
        <v>50</v>
      </c>
      <c r="I43" s="28">
        <v>50</v>
      </c>
      <c r="J43" s="27">
        <f>H43-I43</f>
        <v>0</v>
      </c>
    </row>
    <row r="44" spans="2:10" ht="15.75" customHeight="1">
      <c r="B44" s="15" t="s">
        <v>20</v>
      </c>
      <c r="C44" s="28"/>
      <c r="D44" s="28"/>
      <c r="E44" s="27">
        <f>C44-D44</f>
        <v>0</v>
      </c>
      <c r="G44" s="15" t="s">
        <v>227</v>
      </c>
      <c r="H44" s="28">
        <v>100</v>
      </c>
      <c r="I44" s="28">
        <v>100</v>
      </c>
      <c r="J44" s="27">
        <f>H44-I44</f>
        <v>0</v>
      </c>
    </row>
    <row r="45" spans="2:10" ht="15.75" customHeight="1">
      <c r="B45" s="15" t="s">
        <v>28</v>
      </c>
      <c r="C45" s="28"/>
      <c r="D45" s="28"/>
      <c r="E45" s="27">
        <f>C45-D45</f>
        <v>0</v>
      </c>
      <c r="G45" s="17" t="s">
        <v>39</v>
      </c>
      <c r="H45" s="27">
        <f>SUM(H42:H44)</f>
        <v>170</v>
      </c>
      <c r="I45" s="27">
        <f>SUM(I42:I44)</f>
        <v>170</v>
      </c>
      <c r="J45" s="27">
        <f>SUM(J42:J44)</f>
        <v>0</v>
      </c>
    </row>
    <row r="46" spans="2:10" ht="15.75" customHeight="1">
      <c r="B46" s="15" t="s">
        <v>12</v>
      </c>
      <c r="C46" s="28"/>
      <c r="D46" s="28"/>
      <c r="E46" s="27">
        <f>C46-D46</f>
        <v>0</v>
      </c>
    </row>
    <row r="47" spans="2:10" ht="15.75" customHeight="1">
      <c r="B47" s="17" t="s">
        <v>39</v>
      </c>
      <c r="C47" s="27">
        <f>SUM(C44:C46)</f>
        <v>0</v>
      </c>
      <c r="D47" s="27">
        <f>SUM(D44:D46)</f>
        <v>0</v>
      </c>
      <c r="E47" s="27">
        <f>SUM(E44:E46)</f>
        <v>0</v>
      </c>
      <c r="G47" s="3" t="s">
        <v>57</v>
      </c>
      <c r="H47" s="5" t="s">
        <v>0</v>
      </c>
      <c r="I47" s="5" t="s">
        <v>1</v>
      </c>
      <c r="J47" s="6" t="s">
        <v>2</v>
      </c>
    </row>
    <row r="48" spans="2:10" ht="15.75" customHeight="1">
      <c r="B48" s="9"/>
      <c r="G48" s="15" t="s">
        <v>33</v>
      </c>
      <c r="H48" s="28"/>
      <c r="I48" s="28"/>
      <c r="J48" s="27">
        <f>H48-I48</f>
        <v>0</v>
      </c>
    </row>
    <row r="49" spans="2:10" ht="15.75" customHeight="1">
      <c r="B49" s="3" t="s">
        <v>58</v>
      </c>
      <c r="C49" s="5" t="s">
        <v>0</v>
      </c>
      <c r="D49" s="5" t="s">
        <v>1</v>
      </c>
      <c r="E49" s="6" t="s">
        <v>2</v>
      </c>
      <c r="G49" s="15" t="s">
        <v>34</v>
      </c>
      <c r="H49" s="28"/>
      <c r="I49" s="28"/>
      <c r="J49" s="27">
        <f>H49-I49</f>
        <v>0</v>
      </c>
    </row>
    <row r="50" spans="2:10" ht="15.75" customHeight="1">
      <c r="B50" s="15" t="s">
        <v>21</v>
      </c>
      <c r="C50" s="28"/>
      <c r="D50" s="28"/>
      <c r="E50" s="27">
        <f>C50-D50</f>
        <v>0</v>
      </c>
      <c r="G50" s="15" t="s">
        <v>43</v>
      </c>
      <c r="H50" s="28"/>
      <c r="I50" s="28"/>
      <c r="J50" s="27">
        <f>H50-I50</f>
        <v>0</v>
      </c>
    </row>
    <row r="51" spans="2:10" ht="15.75" customHeight="1">
      <c r="B51" s="15" t="s">
        <v>23</v>
      </c>
      <c r="C51" s="28"/>
      <c r="D51" s="28"/>
      <c r="E51" s="27">
        <f>C51-D51</f>
        <v>0</v>
      </c>
      <c r="G51" s="17" t="s">
        <v>39</v>
      </c>
      <c r="H51" s="27">
        <f>SUM(H48:H50)</f>
        <v>0</v>
      </c>
      <c r="I51" s="27">
        <f>SUM(I48:I50)</f>
        <v>0</v>
      </c>
      <c r="J51" s="27">
        <f>SUM(J48:J50)</f>
        <v>0</v>
      </c>
    </row>
    <row r="52" spans="2:10" ht="15.75" customHeight="1">
      <c r="B52" s="15" t="s">
        <v>24</v>
      </c>
      <c r="C52" s="28"/>
      <c r="D52" s="28"/>
      <c r="E52" s="27">
        <f>C52-D52</f>
        <v>0</v>
      </c>
    </row>
    <row r="53" spans="2:10" ht="15.75" customHeight="1">
      <c r="B53" s="15" t="s">
        <v>22</v>
      </c>
      <c r="C53" s="28"/>
      <c r="D53" s="28"/>
      <c r="E53" s="27">
        <f>C53-D53</f>
        <v>0</v>
      </c>
      <c r="G53" s="3" t="s">
        <v>59</v>
      </c>
      <c r="H53" s="5" t="s">
        <v>0</v>
      </c>
      <c r="I53" s="5" t="s">
        <v>1</v>
      </c>
      <c r="J53" s="6" t="s">
        <v>2</v>
      </c>
    </row>
    <row r="54" spans="2:10" ht="15.75" customHeight="1">
      <c r="B54" s="15" t="s">
        <v>12</v>
      </c>
      <c r="C54" s="28"/>
      <c r="D54" s="28"/>
      <c r="E54" s="27">
        <f>C54-D54</f>
        <v>0</v>
      </c>
      <c r="G54" s="15" t="s">
        <v>36</v>
      </c>
      <c r="H54" s="28"/>
      <c r="I54" s="28"/>
      <c r="J54" s="27">
        <f>H54-I54</f>
        <v>0</v>
      </c>
    </row>
    <row r="55" spans="2:10" ht="15.75" customHeight="1">
      <c r="B55" s="17" t="s">
        <v>39</v>
      </c>
      <c r="C55" s="27">
        <f>SUM(C50:C54)</f>
        <v>0</v>
      </c>
      <c r="D55" s="27">
        <f>SUM(D50:D54)</f>
        <v>0</v>
      </c>
      <c r="E55" s="27">
        <f>SUM(E50:E54)</f>
        <v>0</v>
      </c>
      <c r="G55" s="15" t="s">
        <v>37</v>
      </c>
      <c r="H55" s="28"/>
      <c r="I55" s="28"/>
      <c r="J55" s="27">
        <f>H55-I55</f>
        <v>0</v>
      </c>
    </row>
    <row r="56" spans="2:10" ht="15.75" customHeight="1">
      <c r="B56" s="9"/>
      <c r="G56" s="15" t="s">
        <v>44</v>
      </c>
      <c r="H56" s="28"/>
      <c r="I56" s="28"/>
      <c r="J56" s="27">
        <f>H56-I56</f>
        <v>0</v>
      </c>
    </row>
    <row r="57" spans="2:10" ht="15.75" customHeight="1">
      <c r="B57" s="3" t="s">
        <v>60</v>
      </c>
      <c r="C57" s="5" t="s">
        <v>0</v>
      </c>
      <c r="D57" s="5" t="s">
        <v>1</v>
      </c>
      <c r="E57" s="6" t="s">
        <v>2</v>
      </c>
      <c r="G57" s="15" t="s">
        <v>12</v>
      </c>
      <c r="H57" s="28"/>
      <c r="I57" s="28"/>
      <c r="J57" s="27">
        <f>H57-I57</f>
        <v>0</v>
      </c>
    </row>
    <row r="58" spans="2:10" ht="15.75" customHeight="1">
      <c r="B58" s="15" t="s">
        <v>23</v>
      </c>
      <c r="C58" s="28"/>
      <c r="D58" s="28"/>
      <c r="E58" s="27">
        <f t="shared" ref="E58:E64" si="4">C58-D58</f>
        <v>0</v>
      </c>
      <c r="G58" s="17" t="s">
        <v>39</v>
      </c>
      <c r="H58" s="27">
        <f>SUM(H54:H57)</f>
        <v>0</v>
      </c>
      <c r="I58" s="27">
        <f>SUM(I54:I57)</f>
        <v>0</v>
      </c>
      <c r="J58" s="27">
        <f>SUM(J54:J57)</f>
        <v>0</v>
      </c>
    </row>
    <row r="59" spans="2:10" ht="15.75" customHeight="1">
      <c r="B59" s="15" t="s">
        <v>26</v>
      </c>
      <c r="C59" s="28"/>
      <c r="D59" s="28"/>
      <c r="E59" s="27">
        <f t="shared" si="4"/>
        <v>0</v>
      </c>
    </row>
    <row r="60" spans="2:10" ht="15.75" customHeight="1">
      <c r="B60" s="15" t="s">
        <v>25</v>
      </c>
      <c r="C60" s="28"/>
      <c r="D60" s="28"/>
      <c r="E60" s="27">
        <f t="shared" si="4"/>
        <v>0</v>
      </c>
      <c r="G60" s="178" t="s">
        <v>63</v>
      </c>
      <c r="H60" s="178"/>
      <c r="I60" s="178"/>
      <c r="J60" s="179">
        <f>SUM(C24,C34,C41,C47,C55,C65,H23,H32,H39,H45,H51,H58)</f>
        <v>1365</v>
      </c>
    </row>
    <row r="61" spans="2:10" ht="15.75" customHeight="1">
      <c r="B61" s="15" t="s">
        <v>31</v>
      </c>
      <c r="C61" s="28"/>
      <c r="D61" s="28"/>
      <c r="E61" s="27">
        <f t="shared" si="4"/>
        <v>0</v>
      </c>
      <c r="G61" s="178"/>
      <c r="H61" s="178"/>
      <c r="I61" s="178"/>
      <c r="J61" s="179"/>
    </row>
    <row r="62" spans="2:10" ht="15.75" customHeight="1">
      <c r="B62" s="15" t="s">
        <v>27</v>
      </c>
      <c r="C62" s="28"/>
      <c r="D62" s="28"/>
      <c r="E62" s="27">
        <f t="shared" si="4"/>
        <v>0</v>
      </c>
      <c r="G62" s="178" t="s">
        <v>64</v>
      </c>
      <c r="H62" s="178"/>
      <c r="I62" s="178"/>
      <c r="J62" s="179">
        <f>SUM(D24,D34,D41,D47,D55,D65,I23,I32,I39,I45,I51,I58)</f>
        <v>1406</v>
      </c>
    </row>
    <row r="63" spans="2:10" ht="15.75" customHeight="1">
      <c r="B63" s="15" t="s">
        <v>35</v>
      </c>
      <c r="C63" s="28"/>
      <c r="D63" s="28"/>
      <c r="E63" s="27">
        <f t="shared" si="4"/>
        <v>0</v>
      </c>
      <c r="G63" s="178"/>
      <c r="H63" s="178"/>
      <c r="I63" s="178"/>
      <c r="J63" s="179"/>
    </row>
    <row r="64" spans="2:10" ht="15.75" customHeight="1">
      <c r="B64" s="15" t="s">
        <v>12</v>
      </c>
      <c r="C64" s="28"/>
      <c r="D64" s="28"/>
      <c r="E64" s="27">
        <f t="shared" si="4"/>
        <v>0</v>
      </c>
      <c r="G64" s="178" t="s">
        <v>65</v>
      </c>
      <c r="H64" s="178"/>
      <c r="I64" s="178"/>
      <c r="J64" s="179">
        <f>SUM(E24,E34,E41,E47,E55,E65,J23,J32,J39,J45,J51,J58)</f>
        <v>-41</v>
      </c>
    </row>
    <row r="65" spans="2:10" ht="15.75" customHeight="1">
      <c r="B65" s="17" t="s">
        <v>39</v>
      </c>
      <c r="C65" s="27">
        <f>SUM(C58:C64)</f>
        <v>0</v>
      </c>
      <c r="D65" s="27">
        <f>SUM(D58:D64)</f>
        <v>0</v>
      </c>
      <c r="E65" s="27">
        <f>SUM(E58:E64)</f>
        <v>0</v>
      </c>
      <c r="G65" s="178"/>
      <c r="H65" s="178"/>
      <c r="I65" s="178"/>
      <c r="J65" s="179"/>
    </row>
  </sheetData>
  <mergeCells count="22">
    <mergeCell ref="J64:J65"/>
    <mergeCell ref="G64:I65"/>
    <mergeCell ref="J62:J63"/>
    <mergeCell ref="G62:I63"/>
    <mergeCell ref="B1:J3"/>
    <mergeCell ref="C9:D9"/>
    <mergeCell ref="C10:D10"/>
    <mergeCell ref="C11:D11"/>
    <mergeCell ref="B9:B11"/>
    <mergeCell ref="B5:B7"/>
    <mergeCell ref="C5:D5"/>
    <mergeCell ref="C6:D6"/>
    <mergeCell ref="B4:D4"/>
    <mergeCell ref="G7:I8"/>
    <mergeCell ref="C7:D7"/>
    <mergeCell ref="J5:J6"/>
    <mergeCell ref="G60:I61"/>
    <mergeCell ref="J9:J11"/>
    <mergeCell ref="G5:I6"/>
    <mergeCell ref="J60:J61"/>
    <mergeCell ref="J7:J8"/>
    <mergeCell ref="G9:I11"/>
  </mergeCells>
  <phoneticPr fontId="2" type="noConversion"/>
  <printOptions horizontalCentered="1"/>
  <pageMargins left="0.75" right="0.75" top="1" bottom="1" header="0.5" footer="0.5"/>
  <pageSetup scale="61" orientation="portrait" r:id="rId1"/>
  <headerFooter alignWithMargins="0"/>
  <ignoredErrors>
    <ignoredError sqref="J14:J22 C65:D65 E27:E33 C34:D34 J26:J31 E58:E64 J35:J38 H39:I39 E37:E40 C41:D41 E44:E46 C47:D47 E50:E54 C55:D55 J42:J44 H45:I45 J48:J50 H51:I51 J54:J57 H58:I5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workbookViewId="0">
      <pane ySplit="4" topLeftCell="A5" activePane="bottomLeft" state="frozen"/>
      <selection pane="bottomLeft" activeCell="Q16" sqref="Q16"/>
    </sheetView>
  </sheetViews>
  <sheetFormatPr defaultRowHeight="12.75"/>
  <cols>
    <col min="1" max="1" width="16.42578125" style="48" customWidth="1"/>
    <col min="2" max="16384" width="9.140625" style="48"/>
  </cols>
  <sheetData>
    <row r="1" spans="1:14" ht="27" thickBot="1">
      <c r="A1" s="175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3.5" thickBot="1">
      <c r="A2" s="83"/>
      <c r="B2" s="83" t="s">
        <v>71</v>
      </c>
      <c r="C2" s="83" t="s">
        <v>72</v>
      </c>
      <c r="D2" s="83" t="s">
        <v>73</v>
      </c>
      <c r="E2" s="83" t="s">
        <v>74</v>
      </c>
      <c r="F2" s="83" t="s">
        <v>75</v>
      </c>
      <c r="G2" s="83" t="s">
        <v>76</v>
      </c>
      <c r="H2" s="83" t="s">
        <v>77</v>
      </c>
      <c r="I2" s="83" t="s">
        <v>78</v>
      </c>
      <c r="J2" s="83" t="s">
        <v>79</v>
      </c>
      <c r="K2" s="83" t="s">
        <v>80</v>
      </c>
      <c r="L2" s="83" t="s">
        <v>81</v>
      </c>
      <c r="M2" s="83" t="s">
        <v>82</v>
      </c>
      <c r="N2" s="83" t="s">
        <v>83</v>
      </c>
    </row>
    <row r="3" spans="1:14">
      <c r="A3" s="84" t="s">
        <v>84</v>
      </c>
      <c r="B3" s="85">
        <f t="shared" ref="B3:M3" si="0">SUM(B20,B28,B36,B42,B51,B59,B65,B74,B81,B88,B91)</f>
        <v>6107</v>
      </c>
      <c r="C3" s="85">
        <f t="shared" si="0"/>
        <v>2892</v>
      </c>
      <c r="D3" s="85">
        <f t="shared" si="0"/>
        <v>2740</v>
      </c>
      <c r="E3" s="85">
        <f t="shared" si="0"/>
        <v>2590</v>
      </c>
      <c r="F3" s="85">
        <f t="shared" si="0"/>
        <v>2790</v>
      </c>
      <c r="G3" s="85">
        <f t="shared" si="0"/>
        <v>2547</v>
      </c>
      <c r="H3" s="85">
        <f t="shared" si="0"/>
        <v>2557</v>
      </c>
      <c r="I3" s="85">
        <f t="shared" si="0"/>
        <v>2497</v>
      </c>
      <c r="J3" s="85">
        <f t="shared" si="0"/>
        <v>2507</v>
      </c>
      <c r="K3" s="85">
        <f t="shared" si="0"/>
        <v>2607</v>
      </c>
      <c r="L3" s="85">
        <f t="shared" si="0"/>
        <v>2657</v>
      </c>
      <c r="M3" s="85">
        <f t="shared" si="0"/>
        <v>2707</v>
      </c>
      <c r="N3" s="86">
        <f>SUM(B3:M3)</f>
        <v>35198</v>
      </c>
    </row>
    <row r="4" spans="1:14">
      <c r="A4" s="30" t="s">
        <v>85</v>
      </c>
      <c r="B4" s="31">
        <f t="shared" ref="B4:M4" si="1">SUM(B9-B3)</f>
        <v>893</v>
      </c>
      <c r="C4" s="31">
        <f t="shared" si="1"/>
        <v>4108</v>
      </c>
      <c r="D4" s="31">
        <f t="shared" si="1"/>
        <v>4260</v>
      </c>
      <c r="E4" s="31">
        <f t="shared" si="1"/>
        <v>4410</v>
      </c>
      <c r="F4" s="31">
        <f t="shared" si="1"/>
        <v>4210</v>
      </c>
      <c r="G4" s="31">
        <f t="shared" si="1"/>
        <v>4453</v>
      </c>
      <c r="H4" s="31">
        <f t="shared" si="1"/>
        <v>4443</v>
      </c>
      <c r="I4" s="31">
        <f t="shared" si="1"/>
        <v>4503</v>
      </c>
      <c r="J4" s="31">
        <f t="shared" si="1"/>
        <v>4493</v>
      </c>
      <c r="K4" s="31">
        <f t="shared" si="1"/>
        <v>4393</v>
      </c>
      <c r="L4" s="31">
        <f t="shared" si="1"/>
        <v>4343</v>
      </c>
      <c r="M4" s="31">
        <f t="shared" si="1"/>
        <v>5493</v>
      </c>
      <c r="N4" s="32">
        <f>SUM(B4:M4)</f>
        <v>50002</v>
      </c>
    </row>
    <row r="5" spans="1:14" ht="19.5" thickBot="1">
      <c r="A5" s="176" t="s">
        <v>86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>
      <c r="A6" s="33" t="s">
        <v>87</v>
      </c>
      <c r="B6" s="34">
        <v>5600</v>
      </c>
      <c r="C6" s="34">
        <v>5600</v>
      </c>
      <c r="D6" s="34">
        <v>5600</v>
      </c>
      <c r="E6" s="34">
        <v>5600</v>
      </c>
      <c r="F6" s="34">
        <v>5600</v>
      </c>
      <c r="G6" s="34">
        <v>5600</v>
      </c>
      <c r="H6" s="34">
        <v>5600</v>
      </c>
      <c r="I6" s="34">
        <v>5600</v>
      </c>
      <c r="J6" s="34">
        <v>5600</v>
      </c>
      <c r="K6" s="34">
        <v>5600</v>
      </c>
      <c r="L6" s="34">
        <v>5600</v>
      </c>
      <c r="M6" s="34">
        <v>5700</v>
      </c>
      <c r="N6" s="35">
        <f>SUM(Table1[[#This Row],[Column2]:[Column13]])</f>
        <v>67300</v>
      </c>
    </row>
    <row r="7" spans="1:14">
      <c r="A7" s="94" t="s">
        <v>88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>
        <f>SUM(Table1[[#This Row],[Column2]:[Column13]])</f>
        <v>0</v>
      </c>
    </row>
    <row r="8" spans="1:14">
      <c r="A8" s="36" t="s">
        <v>89</v>
      </c>
      <c r="B8" s="37">
        <v>1400</v>
      </c>
      <c r="C8" s="37">
        <v>1400</v>
      </c>
      <c r="D8" s="37">
        <v>1400</v>
      </c>
      <c r="E8" s="37">
        <v>1400</v>
      </c>
      <c r="F8" s="37">
        <v>1400</v>
      </c>
      <c r="G8" s="37">
        <v>1400</v>
      </c>
      <c r="H8" s="37">
        <v>1400</v>
      </c>
      <c r="I8" s="37">
        <v>1400</v>
      </c>
      <c r="J8" s="37">
        <v>1400</v>
      </c>
      <c r="K8" s="37">
        <v>1400</v>
      </c>
      <c r="L8" s="37">
        <v>1400</v>
      </c>
      <c r="M8" s="37">
        <v>2500</v>
      </c>
      <c r="N8" s="38">
        <f>SUM(Table1[[#This Row],[Column2]:[Column13]])</f>
        <v>17900</v>
      </c>
    </row>
    <row r="9" spans="1:14" ht="13.5" thickBot="1">
      <c r="A9" s="39" t="s">
        <v>90</v>
      </c>
      <c r="B9" s="40">
        <f t="shared" ref="B9:N9" si="2">SUBTOTAL(109,B6:B8)</f>
        <v>7000</v>
      </c>
      <c r="C9" s="40">
        <f t="shared" si="2"/>
        <v>7000</v>
      </c>
      <c r="D9" s="40">
        <f t="shared" si="2"/>
        <v>7000</v>
      </c>
      <c r="E9" s="40">
        <f t="shared" si="2"/>
        <v>7000</v>
      </c>
      <c r="F9" s="40">
        <f t="shared" si="2"/>
        <v>7000</v>
      </c>
      <c r="G9" s="40">
        <f t="shared" si="2"/>
        <v>7000</v>
      </c>
      <c r="H9" s="40">
        <f t="shared" si="2"/>
        <v>7000</v>
      </c>
      <c r="I9" s="40">
        <f t="shared" si="2"/>
        <v>7000</v>
      </c>
      <c r="J9" s="40">
        <f t="shared" si="2"/>
        <v>7000</v>
      </c>
      <c r="K9" s="40">
        <f t="shared" si="2"/>
        <v>7000</v>
      </c>
      <c r="L9" s="40">
        <f t="shared" si="2"/>
        <v>7000</v>
      </c>
      <c r="M9" s="40">
        <f t="shared" si="2"/>
        <v>8200</v>
      </c>
      <c r="N9" s="40">
        <f t="shared" si="2"/>
        <v>85200</v>
      </c>
    </row>
    <row r="10" spans="1:14" ht="19.5" thickBot="1">
      <c r="A10" s="177" t="s">
        <v>91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</row>
    <row r="11" spans="1:14" ht="13.5" thickBot="1">
      <c r="A11" s="174" t="s">
        <v>17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>
      <c r="A12" s="41" t="s">
        <v>92</v>
      </c>
      <c r="B12" s="42">
        <v>1000</v>
      </c>
      <c r="C12" s="42">
        <v>1000</v>
      </c>
      <c r="D12" s="42">
        <v>1000</v>
      </c>
      <c r="E12" s="42">
        <v>1000</v>
      </c>
      <c r="F12" s="42">
        <v>1000</v>
      </c>
      <c r="G12" s="42">
        <v>1000</v>
      </c>
      <c r="H12" s="42">
        <v>1000</v>
      </c>
      <c r="I12" s="42">
        <v>1000</v>
      </c>
      <c r="J12" s="42">
        <v>1000</v>
      </c>
      <c r="K12" s="42">
        <v>1100</v>
      </c>
      <c r="L12" s="42">
        <v>1100</v>
      </c>
      <c r="M12" s="42">
        <v>1100</v>
      </c>
      <c r="N12" s="43">
        <f>SUM(Table2[[#This Row],[Column2]:[Column13]])</f>
        <v>12300</v>
      </c>
    </row>
    <row r="13" spans="1:14">
      <c r="A13" s="41" t="s">
        <v>93</v>
      </c>
      <c r="B13" s="42">
        <v>200</v>
      </c>
      <c r="C13" s="42">
        <v>200</v>
      </c>
      <c r="D13" s="42">
        <v>200</v>
      </c>
      <c r="E13" s="42">
        <v>200</v>
      </c>
      <c r="F13" s="42">
        <v>200</v>
      </c>
      <c r="G13" s="42">
        <v>200</v>
      </c>
      <c r="H13" s="42">
        <v>200</v>
      </c>
      <c r="I13" s="42">
        <v>200</v>
      </c>
      <c r="J13" s="42">
        <v>200</v>
      </c>
      <c r="K13" s="42">
        <v>200</v>
      </c>
      <c r="L13" s="42">
        <v>250</v>
      </c>
      <c r="M13" s="42">
        <v>250</v>
      </c>
      <c r="N13" s="43">
        <f>SUM(Table2[[#This Row],[Column2]:[Column13]])</f>
        <v>2500</v>
      </c>
    </row>
    <row r="14" spans="1:14">
      <c r="A14" s="41" t="s">
        <v>94</v>
      </c>
      <c r="B14" s="42">
        <v>100</v>
      </c>
      <c r="C14" s="42">
        <v>75</v>
      </c>
      <c r="D14" s="42">
        <v>50</v>
      </c>
      <c r="E14" s="42"/>
      <c r="F14" s="42"/>
      <c r="G14" s="42"/>
      <c r="H14" s="42"/>
      <c r="I14" s="42"/>
      <c r="J14" s="42"/>
      <c r="K14" s="42"/>
      <c r="L14" s="42"/>
      <c r="M14" s="42"/>
      <c r="N14" s="44">
        <f>SUM(Table2[[#This Row],[Column2]:[Column13]])</f>
        <v>225</v>
      </c>
    </row>
    <row r="15" spans="1:14">
      <c r="A15" s="41" t="s">
        <v>210</v>
      </c>
      <c r="B15" s="42">
        <v>30</v>
      </c>
      <c r="C15" s="42">
        <v>20</v>
      </c>
      <c r="D15" s="42"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4">
        <f>SUM(Table2[[#This Row],[Column2]:[Column13]])</f>
        <v>50</v>
      </c>
    </row>
    <row r="16" spans="1:14">
      <c r="A16" s="41" t="s">
        <v>95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5"/>
      <c r="M16" s="42"/>
      <c r="N16" s="44">
        <f>SUM(Table2[[#This Row],[Column2]:[Column13]])</f>
        <v>0</v>
      </c>
    </row>
    <row r="17" spans="1:14">
      <c r="A17" s="41" t="s">
        <v>96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4">
        <f>SUM(Table2[[#This Row],[Column2]:[Column13]])</f>
        <v>0</v>
      </c>
    </row>
    <row r="18" spans="1:14">
      <c r="A18" s="41" t="s">
        <v>97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4">
        <f>SUM(Table2[[#This Row],[Column2]:[Column13]])</f>
        <v>0</v>
      </c>
    </row>
    <row r="19" spans="1:14">
      <c r="A19" s="41" t="s">
        <v>98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4">
        <f>SUM(Table2[[#This Row],[Column2]:[Column13]])</f>
        <v>0</v>
      </c>
    </row>
    <row r="20" spans="1:14" ht="13.5" thickBot="1">
      <c r="A20" s="46" t="s">
        <v>90</v>
      </c>
      <c r="B20" s="40">
        <f t="shared" ref="B20:N20" si="3">SUBTOTAL(109,B12:B19)</f>
        <v>1330</v>
      </c>
      <c r="C20" s="40">
        <f t="shared" si="3"/>
        <v>1295</v>
      </c>
      <c r="D20" s="40">
        <f t="shared" si="3"/>
        <v>1250</v>
      </c>
      <c r="E20" s="40">
        <f t="shared" si="3"/>
        <v>1200</v>
      </c>
      <c r="F20" s="40">
        <f t="shared" si="3"/>
        <v>1200</v>
      </c>
      <c r="G20" s="40">
        <f t="shared" si="3"/>
        <v>1200</v>
      </c>
      <c r="H20" s="40">
        <f t="shared" si="3"/>
        <v>1200</v>
      </c>
      <c r="I20" s="40">
        <f t="shared" si="3"/>
        <v>1200</v>
      </c>
      <c r="J20" s="40">
        <f t="shared" si="3"/>
        <v>1200</v>
      </c>
      <c r="K20" s="40">
        <f t="shared" si="3"/>
        <v>1300</v>
      </c>
      <c r="L20" s="40">
        <f t="shared" si="3"/>
        <v>1350</v>
      </c>
      <c r="M20" s="40">
        <f t="shared" si="3"/>
        <v>1350</v>
      </c>
      <c r="N20" s="47">
        <f t="shared" si="3"/>
        <v>15075</v>
      </c>
    </row>
    <row r="21" spans="1:14" ht="13.5" thickBot="1">
      <c r="A21" s="174" t="s">
        <v>99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1:14">
      <c r="A22" s="41" t="s">
        <v>100</v>
      </c>
      <c r="B22" s="42">
        <v>200</v>
      </c>
      <c r="C22" s="42">
        <v>100</v>
      </c>
      <c r="D22" s="42">
        <v>100</v>
      </c>
      <c r="E22" s="42"/>
      <c r="F22" s="42"/>
      <c r="G22" s="42"/>
      <c r="H22" s="42"/>
      <c r="I22" s="42"/>
      <c r="J22" s="42"/>
      <c r="K22" s="42"/>
      <c r="L22" s="45"/>
      <c r="M22" s="42"/>
      <c r="N22" s="44">
        <f>SUM(Table3[[#This Row],[Column2]:[Column13]])</f>
        <v>400</v>
      </c>
    </row>
    <row r="23" spans="1:14">
      <c r="A23" s="87" t="s">
        <v>101</v>
      </c>
      <c r="B23" s="88">
        <v>200</v>
      </c>
      <c r="C23" s="88">
        <v>200</v>
      </c>
      <c r="D23" s="88">
        <v>200</v>
      </c>
      <c r="E23" s="88">
        <v>200</v>
      </c>
      <c r="F23" s="88">
        <v>200</v>
      </c>
      <c r="G23" s="88">
        <v>200</v>
      </c>
      <c r="H23" s="88">
        <v>200</v>
      </c>
      <c r="I23" s="88">
        <v>200</v>
      </c>
      <c r="J23" s="88">
        <v>200</v>
      </c>
      <c r="K23" s="88">
        <v>200</v>
      </c>
      <c r="L23" s="88">
        <v>200</v>
      </c>
      <c r="M23" s="88">
        <v>200</v>
      </c>
      <c r="N23" s="90">
        <f>SUM(Table3[[#This Row],[Column2]:[Column13]])</f>
        <v>2400</v>
      </c>
    </row>
    <row r="24" spans="1:14">
      <c r="A24" s="41" t="s">
        <v>31</v>
      </c>
      <c r="B24" s="42">
        <v>300</v>
      </c>
      <c r="C24" s="42"/>
      <c r="D24" s="42"/>
      <c r="E24" s="42"/>
      <c r="F24" s="42"/>
      <c r="G24" s="42"/>
      <c r="H24" s="42"/>
      <c r="I24" s="42"/>
      <c r="J24" s="42"/>
      <c r="K24" s="42"/>
      <c r="L24" s="45"/>
      <c r="M24" s="42"/>
      <c r="N24" s="44">
        <f>SUM(Table3[[#This Row],[Column2]:[Column13]])</f>
        <v>300</v>
      </c>
    </row>
    <row r="25" spans="1:14">
      <c r="A25" s="87" t="s">
        <v>28</v>
      </c>
      <c r="B25" s="88">
        <v>250</v>
      </c>
      <c r="C25" s="88"/>
      <c r="D25" s="88"/>
      <c r="E25" s="88"/>
      <c r="F25" s="88"/>
      <c r="G25" s="88"/>
      <c r="H25" s="88"/>
      <c r="I25" s="88"/>
      <c r="J25" s="88"/>
      <c r="K25" s="88"/>
      <c r="L25" s="89"/>
      <c r="M25" s="88"/>
      <c r="N25" s="44">
        <f>SUM(Table3[[#This Row],[Column2]:[Column13]])</f>
        <v>250</v>
      </c>
    </row>
    <row r="26" spans="1:14">
      <c r="A26" s="41" t="s">
        <v>102</v>
      </c>
      <c r="B26" s="42">
        <v>100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4">
        <f>SUM(Table3[[#This Row],[Column2]:[Column13]])</f>
        <v>100</v>
      </c>
    </row>
    <row r="27" spans="1:14">
      <c r="A27" s="87" t="s">
        <v>103</v>
      </c>
      <c r="B27" s="42">
        <v>50</v>
      </c>
      <c r="C27" s="88"/>
      <c r="D27" s="42"/>
      <c r="E27" s="88"/>
      <c r="F27" s="42"/>
      <c r="G27" s="88"/>
      <c r="H27" s="42"/>
      <c r="I27" s="88"/>
      <c r="J27" s="42"/>
      <c r="K27" s="88"/>
      <c r="L27" s="45"/>
      <c r="M27" s="88"/>
      <c r="N27" s="44">
        <f>SUM(Table3[[#This Row],[Column2]:[Column13]])</f>
        <v>50</v>
      </c>
    </row>
    <row r="28" spans="1:14" ht="13.5" thickBot="1">
      <c r="A28" s="91" t="s">
        <v>90</v>
      </c>
      <c r="B28" s="92">
        <f t="shared" ref="B28:N28" si="4">SUBTOTAL(109,B22:B27)</f>
        <v>1100</v>
      </c>
      <c r="C28" s="92">
        <f t="shared" si="4"/>
        <v>300</v>
      </c>
      <c r="D28" s="92">
        <f t="shared" si="4"/>
        <v>300</v>
      </c>
      <c r="E28" s="92">
        <f t="shared" si="4"/>
        <v>200</v>
      </c>
      <c r="F28" s="92">
        <f t="shared" si="4"/>
        <v>200</v>
      </c>
      <c r="G28" s="92">
        <f t="shared" si="4"/>
        <v>200</v>
      </c>
      <c r="H28" s="92">
        <f t="shared" si="4"/>
        <v>200</v>
      </c>
      <c r="I28" s="92">
        <f t="shared" si="4"/>
        <v>200</v>
      </c>
      <c r="J28" s="92">
        <f t="shared" si="4"/>
        <v>200</v>
      </c>
      <c r="K28" s="92">
        <f t="shared" si="4"/>
        <v>200</v>
      </c>
      <c r="L28" s="92">
        <f t="shared" si="4"/>
        <v>200</v>
      </c>
      <c r="M28" s="92">
        <f t="shared" si="4"/>
        <v>200</v>
      </c>
      <c r="N28" s="93">
        <f t="shared" si="4"/>
        <v>3500</v>
      </c>
    </row>
    <row r="29" spans="1:14" ht="13.5" thickBot="1">
      <c r="A29" s="174" t="s">
        <v>104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14">
      <c r="A30" s="41" t="s">
        <v>105</v>
      </c>
      <c r="B30" s="42">
        <v>100</v>
      </c>
      <c r="C30" s="42">
        <v>50</v>
      </c>
      <c r="D30" s="42">
        <v>50</v>
      </c>
      <c r="E30" s="42">
        <v>50</v>
      </c>
      <c r="F30" s="42">
        <v>50</v>
      </c>
      <c r="G30" s="42">
        <v>100</v>
      </c>
      <c r="H30" s="42">
        <v>50</v>
      </c>
      <c r="I30" s="42">
        <v>50</v>
      </c>
      <c r="J30" s="42">
        <v>50</v>
      </c>
      <c r="K30" s="42">
        <v>50</v>
      </c>
      <c r="L30" s="42">
        <v>50</v>
      </c>
      <c r="M30" s="42">
        <v>100</v>
      </c>
      <c r="N30" s="44">
        <f>SUM(Table4[[#This Row],[Column2]:[Column13]])</f>
        <v>750</v>
      </c>
    </row>
    <row r="31" spans="1:14">
      <c r="A31" s="87" t="s">
        <v>13</v>
      </c>
      <c r="B31" s="42">
        <v>140</v>
      </c>
      <c r="C31" s="88">
        <v>140</v>
      </c>
      <c r="D31" s="42">
        <v>140</v>
      </c>
      <c r="E31" s="88">
        <v>140</v>
      </c>
      <c r="F31" s="42">
        <v>140</v>
      </c>
      <c r="G31" s="88">
        <v>140</v>
      </c>
      <c r="H31" s="42">
        <v>140</v>
      </c>
      <c r="I31" s="88">
        <v>140</v>
      </c>
      <c r="J31" s="42">
        <v>140</v>
      </c>
      <c r="K31" s="88">
        <v>140</v>
      </c>
      <c r="L31" s="42">
        <v>140</v>
      </c>
      <c r="M31" s="88">
        <v>140</v>
      </c>
      <c r="N31" s="44">
        <f>SUM(Table4[[#This Row],[Column2]:[Column13]])</f>
        <v>1680</v>
      </c>
    </row>
    <row r="32" spans="1:14">
      <c r="A32" s="41" t="s">
        <v>200</v>
      </c>
      <c r="B32" s="42">
        <v>907</v>
      </c>
      <c r="C32" s="42">
        <v>907</v>
      </c>
      <c r="D32" s="42">
        <v>1000</v>
      </c>
      <c r="E32" s="42">
        <v>1000</v>
      </c>
      <c r="F32" s="42">
        <v>1100</v>
      </c>
      <c r="G32" s="42">
        <v>907</v>
      </c>
      <c r="H32" s="42">
        <v>907</v>
      </c>
      <c r="I32" s="42">
        <v>907</v>
      </c>
      <c r="J32" s="42">
        <v>907</v>
      </c>
      <c r="K32" s="42">
        <v>907</v>
      </c>
      <c r="L32" s="42">
        <v>907</v>
      </c>
      <c r="M32" s="42">
        <v>907</v>
      </c>
      <c r="N32" s="44">
        <f>SUM(Table4[[#This Row],[Column2]:[Column13]])</f>
        <v>11263</v>
      </c>
    </row>
    <row r="33" spans="1:14">
      <c r="A33" s="87" t="s">
        <v>230</v>
      </c>
      <c r="B33" s="42">
        <v>1000</v>
      </c>
      <c r="C33" s="88">
        <v>200</v>
      </c>
      <c r="D33" s="42"/>
      <c r="E33" s="88"/>
      <c r="F33" s="42">
        <v>100</v>
      </c>
      <c r="G33" s="88"/>
      <c r="H33" s="42">
        <v>60</v>
      </c>
      <c r="I33" s="88"/>
      <c r="J33" s="42">
        <v>10</v>
      </c>
      <c r="K33" s="88">
        <v>10</v>
      </c>
      <c r="L33" s="42">
        <v>10</v>
      </c>
      <c r="M33" s="88">
        <v>10</v>
      </c>
      <c r="N33" s="44">
        <f>SUM(Table4[[#This Row],[Column2]:[Column13]])</f>
        <v>1400</v>
      </c>
    </row>
    <row r="34" spans="1:14">
      <c r="A34" s="41" t="s">
        <v>107</v>
      </c>
      <c r="B34" s="42">
        <v>25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4">
        <f>SUM(Table4[[#This Row],[Column2]:[Column13]])</f>
        <v>25</v>
      </c>
    </row>
    <row r="35" spans="1:14">
      <c r="A35" s="87" t="s">
        <v>106</v>
      </c>
      <c r="B35" s="42">
        <v>100</v>
      </c>
      <c r="C35" s="88"/>
      <c r="D35" s="42"/>
      <c r="E35" s="88"/>
      <c r="F35" s="42"/>
      <c r="G35" s="88"/>
      <c r="H35" s="42"/>
      <c r="I35" s="88"/>
      <c r="J35" s="42"/>
      <c r="K35" s="88"/>
      <c r="L35" s="42"/>
      <c r="M35" s="88"/>
      <c r="N35" s="44">
        <f>SUM(Table4[[#This Row],[Column2]:[Column13]])</f>
        <v>100</v>
      </c>
    </row>
    <row r="36" spans="1:14" ht="13.5" thickBot="1">
      <c r="A36" s="39" t="s">
        <v>90</v>
      </c>
      <c r="B36" s="40">
        <f t="shared" ref="B36:N36" si="5">SUBTOTAL(109,B30:B35)</f>
        <v>2272</v>
      </c>
      <c r="C36" s="40">
        <f t="shared" si="5"/>
        <v>1297</v>
      </c>
      <c r="D36" s="40">
        <f t="shared" si="5"/>
        <v>1190</v>
      </c>
      <c r="E36" s="40">
        <f t="shared" si="5"/>
        <v>1190</v>
      </c>
      <c r="F36" s="40">
        <f t="shared" si="5"/>
        <v>1390</v>
      </c>
      <c r="G36" s="40">
        <f t="shared" si="5"/>
        <v>1147</v>
      </c>
      <c r="H36" s="40">
        <f t="shared" si="5"/>
        <v>1157</v>
      </c>
      <c r="I36" s="40">
        <f t="shared" si="5"/>
        <v>1097</v>
      </c>
      <c r="J36" s="40">
        <f t="shared" si="5"/>
        <v>1107</v>
      </c>
      <c r="K36" s="40">
        <f t="shared" si="5"/>
        <v>1107</v>
      </c>
      <c r="L36" s="40">
        <f t="shared" si="5"/>
        <v>1107</v>
      </c>
      <c r="M36" s="40">
        <f t="shared" si="5"/>
        <v>1157</v>
      </c>
      <c r="N36" s="47">
        <f t="shared" si="5"/>
        <v>15218</v>
      </c>
    </row>
    <row r="37" spans="1:14" ht="13.5" thickBot="1">
      <c r="A37" s="174" t="s">
        <v>108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</row>
    <row r="38" spans="1:14">
      <c r="A38" s="41" t="s">
        <v>109</v>
      </c>
      <c r="B38" s="42">
        <v>100</v>
      </c>
      <c r="C38" s="42"/>
      <c r="D38" s="42"/>
      <c r="E38" s="42"/>
      <c r="F38" s="42"/>
      <c r="G38" s="42"/>
      <c r="H38" s="42"/>
      <c r="I38" s="42"/>
      <c r="J38" s="42"/>
      <c r="K38" s="42"/>
      <c r="L38" s="45"/>
      <c r="M38" s="45"/>
      <c r="N38" s="44">
        <f>SUM(Table5[[#This Row],[Column2]:[Column13]])</f>
        <v>100</v>
      </c>
    </row>
    <row r="39" spans="1:14">
      <c r="A39" s="87" t="s">
        <v>193</v>
      </c>
      <c r="B39" s="88">
        <v>20</v>
      </c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89"/>
      <c r="N39" s="90">
        <f>SUM(Table5[[#This Row],[Column2]:[Column13]])</f>
        <v>20</v>
      </c>
    </row>
    <row r="40" spans="1:14">
      <c r="A40" s="41" t="s">
        <v>110</v>
      </c>
      <c r="B40" s="42">
        <v>20</v>
      </c>
      <c r="C40" s="42"/>
      <c r="D40" s="42"/>
      <c r="E40" s="42"/>
      <c r="F40" s="42"/>
      <c r="G40" s="42"/>
      <c r="H40" s="42"/>
      <c r="I40" s="42"/>
      <c r="J40" s="42"/>
      <c r="K40" s="42"/>
      <c r="L40" s="45"/>
      <c r="M40" s="45"/>
      <c r="N40" s="44">
        <f>SUM(Table5[[#This Row],[Column2]:[Column13]])</f>
        <v>20</v>
      </c>
    </row>
    <row r="41" spans="1:14">
      <c r="A41" s="87" t="s">
        <v>111</v>
      </c>
      <c r="B41" s="88">
        <v>100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90">
        <f>SUM(Table5[[#This Row],[Column2]:[Column13]])</f>
        <v>100</v>
      </c>
    </row>
    <row r="42" spans="1:14" ht="13.5" thickBot="1">
      <c r="A42" s="39" t="s">
        <v>90</v>
      </c>
      <c r="B42" s="40">
        <f t="shared" ref="B42:N42" si="6">SUBTOTAL(109,B38:B41)</f>
        <v>240</v>
      </c>
      <c r="C42" s="40">
        <f t="shared" si="6"/>
        <v>0</v>
      </c>
      <c r="D42" s="40">
        <f t="shared" si="6"/>
        <v>0</v>
      </c>
      <c r="E42" s="40">
        <f t="shared" si="6"/>
        <v>0</v>
      </c>
      <c r="F42" s="40">
        <f t="shared" si="6"/>
        <v>0</v>
      </c>
      <c r="G42" s="40">
        <f t="shared" si="6"/>
        <v>0</v>
      </c>
      <c r="H42" s="40">
        <f t="shared" si="6"/>
        <v>0</v>
      </c>
      <c r="I42" s="40">
        <f t="shared" si="6"/>
        <v>0</v>
      </c>
      <c r="J42" s="40">
        <f t="shared" si="6"/>
        <v>0</v>
      </c>
      <c r="K42" s="40">
        <f t="shared" si="6"/>
        <v>0</v>
      </c>
      <c r="L42" s="40">
        <f t="shared" si="6"/>
        <v>0</v>
      </c>
      <c r="M42" s="40">
        <f t="shared" si="6"/>
        <v>0</v>
      </c>
      <c r="N42" s="47">
        <f t="shared" si="6"/>
        <v>240</v>
      </c>
    </row>
    <row r="43" spans="1:14" ht="13.5" thickBot="1">
      <c r="A43" s="174" t="s">
        <v>18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</row>
    <row r="44" spans="1:14">
      <c r="A44" s="41" t="s">
        <v>112</v>
      </c>
      <c r="B44" s="45">
        <v>40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2"/>
      <c r="N44" s="44">
        <f>SUM(Table6[[#This Row],[Column2]:[Column13]])</f>
        <v>40</v>
      </c>
    </row>
    <row r="45" spans="1:14">
      <c r="A45" s="87" t="s">
        <v>13</v>
      </c>
      <c r="B45" s="89">
        <v>140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8"/>
      <c r="N45" s="90">
        <f>SUM(Table6[[#This Row],[Column2]:[Column13]])</f>
        <v>140</v>
      </c>
    </row>
    <row r="46" spans="1:14">
      <c r="A46" s="41" t="s">
        <v>113</v>
      </c>
      <c r="B46" s="45">
        <v>50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2"/>
      <c r="N46" s="44">
        <f>SUM(Table6[[#This Row],[Column2]:[Column13]])</f>
        <v>50</v>
      </c>
    </row>
    <row r="47" spans="1:14" ht="22.5">
      <c r="A47" s="87" t="s">
        <v>114</v>
      </c>
      <c r="B47" s="89">
        <v>75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>
        <f>SUM(Table6[[#This Row],[Column2]:[Column13]])</f>
        <v>75</v>
      </c>
    </row>
    <row r="48" spans="1:14" ht="22.5">
      <c r="A48" s="41" t="s">
        <v>115</v>
      </c>
      <c r="B48" s="45">
        <v>100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2"/>
      <c r="N48" s="44">
        <f>SUM(Table6[[#This Row],[Column2]:[Column13]])</f>
        <v>100</v>
      </c>
    </row>
    <row r="49" spans="1:14" ht="22.5">
      <c r="A49" s="87" t="s">
        <v>116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8"/>
      <c r="N49" s="90">
        <f>SUM(Table6[[#This Row],[Column2]:[Column13]])</f>
        <v>0</v>
      </c>
    </row>
    <row r="50" spans="1:14">
      <c r="A50" s="41" t="s">
        <v>117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2"/>
      <c r="N50" s="44">
        <f>SUM(Table6[[#This Row],[Column2]:[Column13]])</f>
        <v>0</v>
      </c>
    </row>
    <row r="51" spans="1:14" ht="13.5" thickBot="1">
      <c r="A51" s="39" t="s">
        <v>90</v>
      </c>
      <c r="B51" s="40">
        <f t="shared" ref="B51:N51" si="7">SUBTOTAL(109,B44:B50)</f>
        <v>405</v>
      </c>
      <c r="C51" s="40">
        <f t="shared" si="7"/>
        <v>0</v>
      </c>
      <c r="D51" s="40">
        <f t="shared" si="7"/>
        <v>0</v>
      </c>
      <c r="E51" s="40">
        <f t="shared" si="7"/>
        <v>0</v>
      </c>
      <c r="F51" s="40">
        <f t="shared" si="7"/>
        <v>0</v>
      </c>
      <c r="G51" s="40">
        <f t="shared" si="7"/>
        <v>0</v>
      </c>
      <c r="H51" s="40">
        <f t="shared" si="7"/>
        <v>0</v>
      </c>
      <c r="I51" s="40">
        <f t="shared" si="7"/>
        <v>0</v>
      </c>
      <c r="J51" s="40">
        <f t="shared" si="7"/>
        <v>0</v>
      </c>
      <c r="K51" s="40">
        <f t="shared" si="7"/>
        <v>0</v>
      </c>
      <c r="L51" s="40">
        <f t="shared" si="7"/>
        <v>0</v>
      </c>
      <c r="M51" s="40">
        <f t="shared" si="7"/>
        <v>0</v>
      </c>
      <c r="N51" s="47">
        <f t="shared" si="7"/>
        <v>405</v>
      </c>
    </row>
    <row r="52" spans="1:14" ht="13.5" thickBot="1">
      <c r="A52" s="174" t="s">
        <v>118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</row>
    <row r="53" spans="1:14">
      <c r="A53" s="41" t="s">
        <v>119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5"/>
      <c r="M53" s="42"/>
      <c r="N53" s="44">
        <f>SUM(Table7[[#This Row],[Column2]:[Column13]])</f>
        <v>0</v>
      </c>
    </row>
    <row r="54" spans="1:14">
      <c r="A54" s="87" t="s">
        <v>120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9"/>
      <c r="M54" s="88"/>
      <c r="N54" s="90">
        <f>SUM(Table7[[#This Row],[Column2]:[Column13]])</f>
        <v>0</v>
      </c>
    </row>
    <row r="55" spans="1:14">
      <c r="A55" s="41" t="s">
        <v>21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5"/>
      <c r="M55" s="42"/>
      <c r="N55" s="44">
        <f>SUM(Table7[[#This Row],[Column2]:[Column13]])</f>
        <v>0</v>
      </c>
    </row>
    <row r="56" spans="1:14">
      <c r="A56" s="87" t="s">
        <v>121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9"/>
      <c r="M56" s="88"/>
      <c r="N56" s="90">
        <f>SUM(Table7[[#This Row],[Column2]:[Column13]])</f>
        <v>0</v>
      </c>
    </row>
    <row r="57" spans="1:14">
      <c r="A57" s="41" t="s">
        <v>122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5"/>
      <c r="M57" s="42"/>
      <c r="N57" s="44">
        <f>SUM(Table7[[#This Row],[Column2]:[Column13]])</f>
        <v>0</v>
      </c>
    </row>
    <row r="58" spans="1:14">
      <c r="A58" s="87" t="s">
        <v>123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90">
        <f>SUM(Table7[[#This Row],[Column2]:[Column13]])</f>
        <v>0</v>
      </c>
    </row>
    <row r="59" spans="1:14" ht="13.5" thickBot="1">
      <c r="A59" s="39" t="s">
        <v>90</v>
      </c>
      <c r="B59" s="40">
        <f>SUBTOTAL(109,[Column2])</f>
        <v>0</v>
      </c>
      <c r="C59" s="40">
        <f>SUBTOTAL(109,[Column3])</f>
        <v>0</v>
      </c>
      <c r="D59" s="40">
        <f>SUBTOTAL(109,[Column4])</f>
        <v>0</v>
      </c>
      <c r="E59" s="40">
        <f>SUBTOTAL(109,[Column5])</f>
        <v>0</v>
      </c>
      <c r="F59" s="40">
        <f>SUBTOTAL(109,[Column6])</f>
        <v>0</v>
      </c>
      <c r="G59" s="40">
        <f>SUBTOTAL(109,[Column7])</f>
        <v>0</v>
      </c>
      <c r="H59" s="40">
        <f>SUBTOTAL(109,[Column8])</f>
        <v>0</v>
      </c>
      <c r="I59" s="40">
        <f>SUBTOTAL(109,[Column9])</f>
        <v>0</v>
      </c>
      <c r="J59" s="40">
        <f>SUBTOTAL(109,[Column10])</f>
        <v>0</v>
      </c>
      <c r="K59" s="40">
        <f>SUBTOTAL(109,[Column11])</f>
        <v>0</v>
      </c>
      <c r="L59" s="40">
        <f>SUBTOTAL(109,[Column12])</f>
        <v>0</v>
      </c>
      <c r="M59" s="40">
        <f>SUBTOTAL(109,[Column13])</f>
        <v>0</v>
      </c>
      <c r="N59" s="47">
        <f>SUBTOTAL(109,[Column14])</f>
        <v>0</v>
      </c>
    </row>
    <row r="60" spans="1:14" ht="13.5" thickBot="1">
      <c r="A60" s="174" t="s">
        <v>124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</row>
    <row r="61" spans="1:14">
      <c r="A61" s="41" t="s">
        <v>125</v>
      </c>
      <c r="B61" s="42">
        <v>35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4">
        <f>SUM(Table8[[#This Row],[Column2]:[Column13]])</f>
        <v>35</v>
      </c>
    </row>
    <row r="62" spans="1:14">
      <c r="A62" s="87" t="s">
        <v>126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90">
        <f>SUM(Table8[[#This Row],[Column2]:[Column13]])</f>
        <v>0</v>
      </c>
    </row>
    <row r="63" spans="1:14">
      <c r="A63" s="41" t="s">
        <v>127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4">
        <f>SUM(Table8[[#This Row],[Column2]:[Column13]])</f>
        <v>0</v>
      </c>
    </row>
    <row r="64" spans="1:14">
      <c r="A64" s="87" t="s">
        <v>128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90">
        <f>SUM(Table8[[#This Row],[Column2]:[Column13]])</f>
        <v>0</v>
      </c>
    </row>
    <row r="65" spans="1:14" ht="13.5" thickBot="1">
      <c r="A65" s="39" t="s">
        <v>90</v>
      </c>
      <c r="B65" s="40">
        <f t="shared" ref="B65:N65" si="8">SUBTOTAL(109,B61:B64)</f>
        <v>35</v>
      </c>
      <c r="C65" s="40">
        <f t="shared" si="8"/>
        <v>0</v>
      </c>
      <c r="D65" s="40">
        <f t="shared" si="8"/>
        <v>0</v>
      </c>
      <c r="E65" s="40">
        <f t="shared" si="8"/>
        <v>0</v>
      </c>
      <c r="F65" s="40">
        <f t="shared" si="8"/>
        <v>0</v>
      </c>
      <c r="G65" s="40">
        <f t="shared" si="8"/>
        <v>0</v>
      </c>
      <c r="H65" s="40">
        <f t="shared" si="8"/>
        <v>0</v>
      </c>
      <c r="I65" s="40">
        <f t="shared" si="8"/>
        <v>0</v>
      </c>
      <c r="J65" s="40">
        <f t="shared" si="8"/>
        <v>0</v>
      </c>
      <c r="K65" s="40">
        <f t="shared" si="8"/>
        <v>0</v>
      </c>
      <c r="L65" s="40">
        <f t="shared" si="8"/>
        <v>0</v>
      </c>
      <c r="M65" s="40">
        <f t="shared" si="8"/>
        <v>0</v>
      </c>
      <c r="N65" s="47">
        <f t="shared" si="8"/>
        <v>35</v>
      </c>
    </row>
    <row r="66" spans="1:14" ht="13.5" thickBot="1">
      <c r="A66" s="174" t="s">
        <v>129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</row>
    <row r="67" spans="1:14">
      <c r="A67" s="41" t="s">
        <v>130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4">
        <f>SUM(Table9[[#This Row],[Column2]:[Column13]])</f>
        <v>0</v>
      </c>
    </row>
    <row r="68" spans="1:14">
      <c r="A68" s="87" t="s">
        <v>131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90">
        <f>SUM(Table9[[#This Row],[Column2]:[Column13]])</f>
        <v>0</v>
      </c>
    </row>
    <row r="69" spans="1:14">
      <c r="A69" s="41" t="s">
        <v>132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4">
        <f>SUM(Table9[[#This Row],[Column2]:[Column13]])</f>
        <v>0</v>
      </c>
    </row>
    <row r="70" spans="1:14">
      <c r="A70" s="87" t="s">
        <v>133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90">
        <f>SUM(Table9[[#This Row],[Column2]:[Column13]])</f>
        <v>0</v>
      </c>
    </row>
    <row r="71" spans="1:14">
      <c r="A71" s="41" t="s">
        <v>134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4">
        <f>SUM(Table9[[#This Row],[Column2]:[Column13]])</f>
        <v>0</v>
      </c>
    </row>
    <row r="72" spans="1:14" ht="22.5">
      <c r="A72" s="87" t="s">
        <v>135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90">
        <f>SUM(Table9[[#This Row],[Column2]:[Column13]])</f>
        <v>0</v>
      </c>
    </row>
    <row r="73" spans="1:14">
      <c r="A73" s="41" t="s">
        <v>136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4">
        <f>SUM(Table9[[#This Row],[Column2]:[Column13]])</f>
        <v>0</v>
      </c>
    </row>
    <row r="74" spans="1:14" ht="13.5" thickBot="1">
      <c r="A74" s="39" t="s">
        <v>90</v>
      </c>
      <c r="B74" s="40">
        <f>SUBTOTAL(109,[Column2])</f>
        <v>0</v>
      </c>
      <c r="C74" s="40">
        <f>SUBTOTAL(109,[Column3])</f>
        <v>0</v>
      </c>
      <c r="D74" s="40">
        <f>SUBTOTAL(109,[Column4])</f>
        <v>0</v>
      </c>
      <c r="E74" s="40">
        <f>SUBTOTAL(109,[Column5])</f>
        <v>0</v>
      </c>
      <c r="F74" s="40">
        <f>SUBTOTAL(109,[Column6])</f>
        <v>0</v>
      </c>
      <c r="G74" s="40">
        <f>SUBTOTAL(109,[Column7])</f>
        <v>0</v>
      </c>
      <c r="H74" s="40">
        <f>SUBTOTAL(109,[Column8])</f>
        <v>0</v>
      </c>
      <c r="I74" s="40">
        <f>SUBTOTAL(109,[Column9])</f>
        <v>0</v>
      </c>
      <c r="J74" s="40">
        <f>SUBTOTAL(109,[Column10])</f>
        <v>0</v>
      </c>
      <c r="K74" s="40">
        <f>SUBTOTAL(109,[Column11])</f>
        <v>0</v>
      </c>
      <c r="L74" s="40">
        <f>SUBTOTAL(109,[Column12])</f>
        <v>0</v>
      </c>
      <c r="M74" s="40">
        <f>SUBTOTAL(109,[Column13])</f>
        <v>0</v>
      </c>
      <c r="N74" s="47">
        <f>SUBTOTAL(109,[Column14])</f>
        <v>0</v>
      </c>
    </row>
    <row r="75" spans="1:14" ht="13.5" thickBot="1">
      <c r="A75" s="174" t="s">
        <v>32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</row>
    <row r="76" spans="1:14">
      <c r="A76" s="41" t="s">
        <v>25</v>
      </c>
      <c r="B76" s="42">
        <v>100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4">
        <f>SUM(Table10[[#This Row],[Column2]:[Column13]])</f>
        <v>100</v>
      </c>
    </row>
    <row r="77" spans="1:14">
      <c r="A77" s="87" t="s">
        <v>137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90">
        <f>SUM(Table10[[#This Row],[Column2]:[Column13]])</f>
        <v>0</v>
      </c>
    </row>
    <row r="78" spans="1:14">
      <c r="A78" s="41" t="s">
        <v>138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4">
        <f>SUM(Table10[[#This Row],[Column2]:[Column13]])</f>
        <v>0</v>
      </c>
    </row>
    <row r="79" spans="1:14">
      <c r="A79" s="87" t="s">
        <v>139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90">
        <f>SUM(Table10[[#This Row],[Column2]:[Column13]])</f>
        <v>0</v>
      </c>
    </row>
    <row r="80" spans="1:14">
      <c r="A80" s="41" t="s">
        <v>140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4">
        <f>SUM(Table10[[#This Row],[Column2]:[Column13]])</f>
        <v>0</v>
      </c>
    </row>
    <row r="81" spans="1:14" ht="13.5" thickBot="1">
      <c r="A81" s="39" t="s">
        <v>90</v>
      </c>
      <c r="B81" s="40">
        <f t="shared" ref="B81:N81" si="9">SUBTOTAL(109,B76:B80)</f>
        <v>100</v>
      </c>
      <c r="C81" s="40">
        <f t="shared" si="9"/>
        <v>0</v>
      </c>
      <c r="D81" s="40">
        <f t="shared" si="9"/>
        <v>0</v>
      </c>
      <c r="E81" s="40">
        <f t="shared" si="9"/>
        <v>0</v>
      </c>
      <c r="F81" s="40">
        <f t="shared" si="9"/>
        <v>0</v>
      </c>
      <c r="G81" s="40">
        <f t="shared" si="9"/>
        <v>0</v>
      </c>
      <c r="H81" s="40">
        <f t="shared" si="9"/>
        <v>0</v>
      </c>
      <c r="I81" s="40">
        <f t="shared" si="9"/>
        <v>0</v>
      </c>
      <c r="J81" s="40">
        <f t="shared" si="9"/>
        <v>0</v>
      </c>
      <c r="K81" s="40">
        <f t="shared" si="9"/>
        <v>0</v>
      </c>
      <c r="L81" s="40">
        <f t="shared" si="9"/>
        <v>0</v>
      </c>
      <c r="M81" s="40">
        <f t="shared" si="9"/>
        <v>0</v>
      </c>
      <c r="N81" s="40">
        <f t="shared" si="9"/>
        <v>100</v>
      </c>
    </row>
    <row r="82" spans="1:14" ht="13.5" thickBot="1">
      <c r="A82" s="174" t="s">
        <v>141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</row>
    <row r="83" spans="1:14">
      <c r="A83" s="41" t="s">
        <v>142</v>
      </c>
      <c r="B83" s="42">
        <v>100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4">
        <f>SUM(Table11[[#This Row],[Column2]:[Column13]])</f>
        <v>100</v>
      </c>
    </row>
    <row r="84" spans="1:14" ht="22.5">
      <c r="A84" s="87" t="s">
        <v>143</v>
      </c>
      <c r="B84" s="88">
        <v>175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90">
        <f>SUM(Table11[[#This Row],[Column2]:[Column13]])</f>
        <v>175</v>
      </c>
    </row>
    <row r="85" spans="1:14">
      <c r="A85" s="41" t="s">
        <v>144</v>
      </c>
      <c r="B85" s="42">
        <v>250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4">
        <f>SUM(Table11[[#This Row],[Column2]:[Column13]])</f>
        <v>250</v>
      </c>
    </row>
    <row r="86" spans="1:14" ht="22.5">
      <c r="A86" s="87" t="s">
        <v>145</v>
      </c>
      <c r="B86" s="88">
        <v>100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90">
        <f>SUM(Table11[[#This Row],[Column2]:[Column13]])</f>
        <v>100</v>
      </c>
    </row>
    <row r="87" spans="1:14">
      <c r="A87" s="41" t="s">
        <v>146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4">
        <f>SUM(Table11[[#This Row],[Column2]:[Column13]])</f>
        <v>0</v>
      </c>
    </row>
    <row r="88" spans="1:14" ht="13.5" thickBot="1">
      <c r="A88" s="39" t="s">
        <v>90</v>
      </c>
      <c r="B88" s="40">
        <f t="shared" ref="B88:N88" si="10">SUBTOTAL(109,B83:B87)</f>
        <v>625</v>
      </c>
      <c r="C88" s="40">
        <f t="shared" si="10"/>
        <v>0</v>
      </c>
      <c r="D88" s="40">
        <f t="shared" si="10"/>
        <v>0</v>
      </c>
      <c r="E88" s="40">
        <f t="shared" si="10"/>
        <v>0</v>
      </c>
      <c r="F88" s="40">
        <f t="shared" si="10"/>
        <v>0</v>
      </c>
      <c r="G88" s="40">
        <f t="shared" si="10"/>
        <v>0</v>
      </c>
      <c r="H88" s="40">
        <f t="shared" si="10"/>
        <v>0</v>
      </c>
      <c r="I88" s="40">
        <f t="shared" si="10"/>
        <v>0</v>
      </c>
      <c r="J88" s="40">
        <f t="shared" si="10"/>
        <v>0</v>
      </c>
      <c r="K88" s="40">
        <f t="shared" si="10"/>
        <v>0</v>
      </c>
      <c r="L88" s="40">
        <f t="shared" si="10"/>
        <v>0</v>
      </c>
      <c r="M88" s="40">
        <f t="shared" si="10"/>
        <v>0</v>
      </c>
      <c r="N88" s="40">
        <f t="shared" si="10"/>
        <v>625</v>
      </c>
    </row>
    <row r="89" spans="1:14" ht="13.5" thickBot="1">
      <c r="A89" s="174" t="s">
        <v>147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</row>
    <row r="90" spans="1:14">
      <c r="A90" s="41" t="s">
        <v>12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4">
        <f>SUM(Table12[[Column2]:[Column13]])</f>
        <v>0</v>
      </c>
    </row>
    <row r="91" spans="1:14">
      <c r="A91" s="39" t="s">
        <v>90</v>
      </c>
      <c r="B91" s="40">
        <f>SUBTOTAL(109,[Column2])</f>
        <v>0</v>
      </c>
      <c r="C91" s="40">
        <f>SUBTOTAL(109,[Column3])</f>
        <v>0</v>
      </c>
      <c r="D91" s="40">
        <f>SUBTOTAL(109,[Column4])</f>
        <v>0</v>
      </c>
      <c r="E91" s="40">
        <f>SUBTOTAL(109,[Column5])</f>
        <v>0</v>
      </c>
      <c r="F91" s="40">
        <f>SUBTOTAL(109,[Column6])</f>
        <v>0</v>
      </c>
      <c r="G91" s="40">
        <f>SUBTOTAL(109,[Column7])</f>
        <v>0</v>
      </c>
      <c r="H91" s="40">
        <f>SUBTOTAL(109,[Column8])</f>
        <v>0</v>
      </c>
      <c r="I91" s="40">
        <f>SUBTOTAL(109,[Column9])</f>
        <v>0</v>
      </c>
      <c r="J91" s="40">
        <f>SUBTOTAL(109,[Column10])</f>
        <v>0</v>
      </c>
      <c r="K91" s="40">
        <f>SUBTOTAL(109,[Column11])</f>
        <v>0</v>
      </c>
      <c r="L91" s="40">
        <f>SUBTOTAL(109,[Column12])</f>
        <v>0</v>
      </c>
      <c r="M91" s="40">
        <f>SUBTOTAL(109,[Column13])</f>
        <v>0</v>
      </c>
      <c r="N91" s="47">
        <f>SUBTOTAL(109,[Column14])</f>
        <v>0</v>
      </c>
    </row>
  </sheetData>
  <mergeCells count="14">
    <mergeCell ref="A82:N82"/>
    <mergeCell ref="A89:N89"/>
    <mergeCell ref="A37:N37"/>
    <mergeCell ref="A43:N43"/>
    <mergeCell ref="A52:N52"/>
    <mergeCell ref="A60:N60"/>
    <mergeCell ref="A66:N66"/>
    <mergeCell ref="A75:N75"/>
    <mergeCell ref="A29:N29"/>
    <mergeCell ref="A1:N1"/>
    <mergeCell ref="A5:N5"/>
    <mergeCell ref="A10:N10"/>
    <mergeCell ref="A11:N11"/>
    <mergeCell ref="A21:N21"/>
  </mergeCells>
  <conditionalFormatting sqref="B4:N4">
    <cfRule type="iconSet" priority="1">
      <iconSet iconSet="3Arrows">
        <cfvo type="percentile" val="0"/>
        <cfvo type="num" val="0"/>
        <cfvo type="num" val="1"/>
      </iconSet>
    </cfRule>
  </conditionalFormatting>
  <pageMargins left="0.7" right="0.7" top="0.75" bottom="0.75" header="0.3" footer="0.3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OVERVIEW</vt:lpstr>
      <vt:lpstr>BI-Weekly</vt:lpstr>
      <vt:lpstr>MONTHLY</vt:lpstr>
      <vt:lpstr>YEARLY</vt:lpstr>
      <vt:lpstr>MONTHLY!Print_Area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pauline</cp:lastModifiedBy>
  <cp:lastPrinted>2016-03-30T19:26:46Z</cp:lastPrinted>
  <dcterms:created xsi:type="dcterms:W3CDTF">2002-11-14T18:47:55Z</dcterms:created>
  <dcterms:modified xsi:type="dcterms:W3CDTF">2016-04-04T15:18:19Z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